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https://coloradomesa365-my.sharepoint.com/personal/rdegeus_coloradomesa_edu/Documents/Expense Reports/"/>
    </mc:Choice>
  </mc:AlternateContent>
  <xr:revisionPtr revIDLastSave="0" documentId="8_{A02CEE59-8377-45A2-833A-7A636F4F0BAE}" xr6:coauthVersionLast="36" xr6:coauthVersionMax="36" xr10:uidLastSave="{00000000-0000-0000-0000-000000000000}"/>
  <bookViews>
    <workbookView xWindow="0" yWindow="0" windowWidth="21600" windowHeight="10185"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4" i="10" l="1"/>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G30" i="4"/>
  <c r="F68" i="4" s="1"/>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K22" i="10" s="1"/>
  <c r="K26" i="10" s="1"/>
  <c r="X25" i="10" l="1"/>
  <c r="Z17" i="10"/>
  <c r="Z21" i="10"/>
  <c r="Y21" i="10"/>
  <c r="Y17" i="10"/>
  <c r="X21" i="10"/>
  <c r="X17" i="10"/>
  <c r="W21" i="10"/>
  <c r="W18" i="10"/>
  <c r="W17" i="10"/>
  <c r="X29" i="10"/>
  <c r="W29" i="10"/>
  <c r="X28" i="10"/>
  <c r="W28" i="10"/>
  <c r="X27" i="10"/>
  <c r="W27" i="10"/>
  <c r="X26" i="10"/>
  <c r="W26" i="10"/>
  <c r="W25" i="10"/>
  <c r="I4" i="10" l="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<sst xmlns="http://schemas.openxmlformats.org/spreadsheetml/2006/main" count="1028" uniqueCount="231">
  <si>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</si>
  <si>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</si>
  <si>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</si>
  <si>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</si>
  <si>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</si>
  <si>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</si>
  <si>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</si>
  <si>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</si>
  <si>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</si>
  <si>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</si>
  <si>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</si>
  <si>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</si>
  <si>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</si>
  <si>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</si>
  <si>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</si>
  <si>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</si>
  <si>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</si>
  <si>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</si>
  <si>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</si>
  <si>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</si>
  <si>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</si>
  <si>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</si>
  <si>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</si>
  <si>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</si>
  <si>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</si>
  <si>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</si>
  <si>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</si>
  <si>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</si>
  <si>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</si>
  <si>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</si>
  <si>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</si>
  <si>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</si>
  <si>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</si>
  <si>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</si>
  <si>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</si>
  <si>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</si>
  <si>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</si>
  <si>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</si>
  <si>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</si>
  <si>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</si>
  <si>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</si>
  <si>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</si>
  <si>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</si>
  <si>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</si>
  <si>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</si>
  <si>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</si>
  <si>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</si>
  <si>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</si>
  <si>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</si>
  <si>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</si>
  <si>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</si>
  <si>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</si>
  <si>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</si>
  <si>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</si>
  <si>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</si>
  <si>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</si>
  <si>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</si>
  <si>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</si>
  <si>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</si>
  <si>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</si>
  <si>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</si>
  <si>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</si>
  <si>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</si>
  <si>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</si>
  <si>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</si>
  <si>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</si>
  <si>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</si>
  <si>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</si>
  <si>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</si>
  <si>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</si>
  <si>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</si>
  <si>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</si>
  <si>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</si>
  <si>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</si>
  <si>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</si>
  <si>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</si>
  <si>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</si>
  <si>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</si>
  <si>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</si>
  <si>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</si>
  <si>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</si>
  <si>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</si>
  <si>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</si>
  <si>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</si>
  <si>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</si>
  <si>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</si>
  <si>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</si>
  <si>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</si>
  <si>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</si>
  <si>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</si>
  <si>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</si>
  <si>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</si>
  <si>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</si>
  <si>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</si>
  <si>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</si>
  <si>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</si>
  <si>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</si>
  <si>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</si>
  <si>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</si>
  <si>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</si>
  <si>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</si>
  <si>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</si>
  <si>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</si>
  <si>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</si>
  <si>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</si>
  <si>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</si>
  <si>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</si>
  <si>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</si>
  <si>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</si>
  <si>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</si>
  <si>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</si>
  <si>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</si>
  <si>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</si>
  <si>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</si>
  <si>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</si>
  <si>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</si>
  <si>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</si>
  <si>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</si>
  <si>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</si>
  <si>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</si>
  <si>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</si>
  <si>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</si>
  <si>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</si>
  <si>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</si>
  <si>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</si>
  <si>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</si>
  <si>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</si>
  <si>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</si>
  <si>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</si>
  <si>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</si>
  <si>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</si>
  <si>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</si>
  <si>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</si>
  <si>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</si>
  <si>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</si>
  <si>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</si>
  <si>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</si>
  <si>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</si>
  <si>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</si>
  <si>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</si>
  <si>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</si>
  <si>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</si>
  <si>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</si>
  <si>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</si>
  <si>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</si>
  <si>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</si>
  <si>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</si>
  <si>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</si>
  <si>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</si>
  <si>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</si>
  <si>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</si>
  <si>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</si>
  <si>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</si>
  <si>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</si>
  <si>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</si>
  <si>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</si>
  <si>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</si>
  <si>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</si>
  <si>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</si>
  <si>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</si>
  <si>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</si>
  <si>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</si>
  <si>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</si>
  <si>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</si>
  <si>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</si>
  <si>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</si>
  <si>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</si>
  <si>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</si>
  <si>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</si>
  <si>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</si>
  <si>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</si>
  <si>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</si>
  <si>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</si>
  <si>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</si>
  <si>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</si>
  <si>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</si>
  <si>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</si>
  <si>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</si>
  <si>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</si>
  <si>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</si>
  <si>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</si>
  <si>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</si>
  <si>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</si>
  <si>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</si>
  <si>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</si>
  <si>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</si>
  <si>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</si>
  <si>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</si>
  <si>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</si>
  <si>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</si>
  <si>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</si>
  <si>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</si>
  <si>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</si>
  <si>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</si>
  <si>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</si>
  <si>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</si>
  <si>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</si>
  <si>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</si>
  <si>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</si>
  <si>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</si>
  <si>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</si>
  <si>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</si>
  <si>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</si>
  <si>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</si>
  <si>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</si>
  <si>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</si>
  <si>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</si>
  <si>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</si>
  <si>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</si>
  <si>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</si>
  <si>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</si>
  <si>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</si>
  <si>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</si>
  <si>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</si>
  <si>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</si>
  <si>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</si>
  <si>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</si>
  <si>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</si>
  <si>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</si>
  <si>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</si>
  <si>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</si>
  <si>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</si>
  <si>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</si>
  <si>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</si>
  <si>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</si>
  <si>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</si>
  <si>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</si>
  <si>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</si>
  <si>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</si>
  <si>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t>Travel Expense Report - 2022</t>
  </si>
  <si>
    <r>
      <rPr>
        <sz val="11"/>
        <color rgb="FFFF0000"/>
        <rFont val="Calibri"/>
        <family val="2"/>
        <scheme val="minor"/>
      </rPr>
      <t>*</t>
    </r>
    <r>
      <rPr>
        <sz val="11"/>
        <color theme="1"/>
        <rFont val="Calibri"/>
        <family val="2"/>
        <scheme val="minor"/>
      </rPr>
      <t>Domestic Per Diem Rates for October 1st, 2021 through September 30,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</si>
</sst>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quot;$&quot;#,##0.00"/>
    <numFmt numFmtId="166"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0" fontId="10" fillId="0" borderId="0" xfId="0" applyFont="1" applyBorder="1" applyAlignment="1" applyProtection="1">
      <alignment horizontal="center"/>
    </xf>
    <xf numFmtId="14" fontId="8" fillId="2" borderId="15" xfId="0" applyNumberFormat="1" applyFont="1" applyFill="1" applyBorder="1" applyAlignment="1" applyProtection="1">
      <alignment horizontal="center"/>
      <protection locked="0"/>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14" fillId="0" borderId="0" xfId="0" applyFont="1" applyBorder="1" applyAlignment="1">
      <alignment horizontal="center" wrapText="1"/>
    </xf>
    <xf numFmtId="0" fontId="14" fillId="0" borderId="11" xfId="0" applyFont="1" applyBorder="1" applyAlignment="1">
      <alignment horizontal="center" wrapText="1"/>
    </xf>
    <xf numFmtId="0" fontId="8" fillId="0" borderId="1" xfId="0" applyFont="1" applyFill="1" applyBorder="1" applyAlignment="1" applyProtection="1">
      <alignment horizontal="right"/>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Border="1" applyAlignment="1" applyProtection="1">
      <alignment horizontal="left" wrapText="1"/>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28" fillId="0" borderId="0" xfId="0" applyFont="1" applyBorder="1" applyAlignment="1" applyProtection="1">
      <alignment horizontal="center"/>
    </xf>
    <xf numFmtId="0" fontId="0" fillId="0" borderId="5" xfId="0" applyFont="1" applyBorder="1" applyAlignment="1" applyProtection="1">
      <alignment horizontal="left"/>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30" xfId="0" applyBorder="1" applyAlignment="1" applyProtection="1">
      <alignment horizontal="left" wrapText="1"/>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6" fontId="11" fillId="0" borderId="0" xfId="0" applyNumberFormat="1" applyFont="1" applyFill="1" applyBorder="1" applyAlignment="1" applyProtection="1">
      <alignment horizontal="right" vertical="center"/>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W90"/>
  <sheetViews>
    <sheetView showGridLines="0" tabSelected="1" zoomScaleNormal="100" workbookViewId="0">
      <selection activeCell="C5" sqref="C5"/>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49" width="9.140625" hidden="1" customWidth="1"/>
    <col min="50" max="52" width="0" hidden="1" customWidth="1"/>
  </cols>
  <sheetData>
    <row r="1" spans="1:27" ht="20.25" customHeight="1">
      <c r="A1" s="153" t="s">
        <v>229</v>
      </c>
      <c r="B1" s="154"/>
      <c r="C1" s="154"/>
      <c r="D1" s="154"/>
      <c r="E1" s="154"/>
      <c r="F1" s="154"/>
      <c r="G1" s="154"/>
      <c r="H1" s="154"/>
      <c r="I1" s="154"/>
      <c r="J1" s="154"/>
      <c r="K1" s="155"/>
      <c r="L1" s="23"/>
      <c r="M1" s="23"/>
      <c r="N1" s="8"/>
    </row>
    <row r="2" spans="1:27" ht="15" customHeight="1">
      <c r="A2" s="21"/>
      <c r="B2" s="70" t="s">
        <v>26</v>
      </c>
      <c r="C2" s="68" t="s">
        <v>56</v>
      </c>
      <c r="D2" s="160" t="s">
        <v>27</v>
      </c>
      <c r="E2" s="161"/>
      <c r="F2" s="161"/>
      <c r="G2" s="161"/>
      <c r="H2" s="22"/>
      <c r="I2" s="22"/>
      <c r="J2" s="158" t="s">
        <v>103</v>
      </c>
      <c r="K2" s="159"/>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63" t="s">
        <v>41</v>
      </c>
      <c r="E5" s="163"/>
      <c r="F5" s="163"/>
      <c r="G5" s="163"/>
      <c r="H5" s="163"/>
      <c r="I5" s="169" t="s">
        <v>47</v>
      </c>
      <c r="J5" s="170"/>
      <c r="K5" s="171"/>
      <c r="M5" s="8"/>
      <c r="N5" s="8"/>
    </row>
    <row r="6" spans="1:27" ht="12.75" customHeight="1">
      <c r="A6" s="11"/>
      <c r="B6" s="56" t="s">
        <v>8</v>
      </c>
      <c r="C6" s="35"/>
      <c r="D6" s="55" t="s">
        <v>217</v>
      </c>
      <c r="E6" s="37"/>
      <c r="F6" s="55" t="s">
        <v>13</v>
      </c>
      <c r="G6" s="157"/>
      <c r="H6" s="162"/>
      <c r="I6" s="175" t="s">
        <v>43</v>
      </c>
      <c r="J6" s="176"/>
      <c r="K6" s="76"/>
      <c r="M6" s="8"/>
      <c r="N6" s="8"/>
    </row>
    <row r="7" spans="1:27" ht="12.75" customHeight="1">
      <c r="A7" s="5"/>
      <c r="B7" s="57" t="s">
        <v>24</v>
      </c>
      <c r="C7" s="36"/>
      <c r="D7" s="164"/>
      <c r="E7" s="164"/>
      <c r="F7" s="164"/>
      <c r="G7" s="164"/>
      <c r="H7" s="165"/>
      <c r="I7" s="175" t="s">
        <v>42</v>
      </c>
      <c r="J7" s="176"/>
      <c r="K7" s="77"/>
      <c r="L7" s="34"/>
      <c r="M7" s="8"/>
      <c r="N7" s="8"/>
    </row>
    <row r="8" spans="1:27" ht="12.75" customHeight="1">
      <c r="A8" s="5"/>
      <c r="B8" s="56" t="s">
        <v>51</v>
      </c>
      <c r="C8" s="36"/>
      <c r="D8" s="136" t="s">
        <v>217</v>
      </c>
      <c r="E8" s="49"/>
      <c r="F8" s="97" t="s">
        <v>13</v>
      </c>
      <c r="G8" s="157"/>
      <c r="H8" s="157"/>
      <c r="I8" s="174" t="s">
        <v>90</v>
      </c>
      <c r="J8" s="173"/>
      <c r="K8" s="78"/>
      <c r="L8" s="34"/>
      <c r="M8" s="8">
        <f>IF(ISBLANK(K10),0,IF(K25&gt;K10,K25-K10,0))</f>
        <v>0</v>
      </c>
      <c r="N8" s="8"/>
    </row>
    <row r="9" spans="1:27" ht="12.75" customHeight="1">
      <c r="A9" s="5"/>
      <c r="B9" s="58" t="s">
        <v>9</v>
      </c>
      <c r="C9" s="35"/>
      <c r="D9" s="193"/>
      <c r="E9" s="194"/>
      <c r="F9" s="194"/>
      <c r="G9" s="194"/>
      <c r="H9" s="195"/>
      <c r="I9" s="172" t="s">
        <v>91</v>
      </c>
      <c r="J9" s="173"/>
      <c r="K9" s="78"/>
      <c r="L9" s="34"/>
      <c r="M9" s="8"/>
      <c r="N9" s="8"/>
    </row>
    <row r="10" spans="1:27" ht="12.75" customHeight="1">
      <c r="A10" s="5"/>
      <c r="B10" s="59" t="s">
        <v>10</v>
      </c>
      <c r="C10" s="35"/>
      <c r="D10" s="54" t="s">
        <v>79</v>
      </c>
      <c r="E10" s="75"/>
      <c r="F10" s="205" t="str">
        <f>IF(E10&gt;1,H50," ")</f>
        <v xml:space="preserve"> </v>
      </c>
      <c r="G10" s="206"/>
      <c r="H10" s="207"/>
      <c r="I10" s="178" t="s">
        <v>89</v>
      </c>
      <c r="J10" s="179"/>
      <c r="K10" s="78"/>
      <c r="L10" s="34"/>
      <c r="M10" s="8"/>
      <c r="N10" s="8"/>
    </row>
    <row r="11" spans="1:27" ht="6" customHeight="1">
      <c r="A11" s="5"/>
      <c r="B11" s="208"/>
      <c r="C11" s="208"/>
      <c r="D11" s="208"/>
      <c r="E11" s="208"/>
      <c r="F11" s="208"/>
      <c r="G11" s="208"/>
      <c r="H11" s="208"/>
      <c r="I11" s="208"/>
      <c r="J11" s="208"/>
      <c r="K11" s="209"/>
      <c r="L11" s="8"/>
    </row>
    <row r="12" spans="1:27" ht="12.75" customHeight="1">
      <c r="A12" s="5"/>
      <c r="B12" s="156" t="s">
        <v>53</v>
      </c>
      <c r="C12" s="156"/>
      <c r="D12" s="98" t="s">
        <v>30</v>
      </c>
      <c r="E12" s="98" t="s">
        <v>23</v>
      </c>
      <c r="F12" s="98" t="s">
        <v>31</v>
      </c>
      <c r="G12" s="8"/>
      <c r="H12" s="197" t="s">
        <v>44</v>
      </c>
      <c r="I12" s="197"/>
      <c r="J12" s="197"/>
      <c r="K12" s="198"/>
      <c r="L12" s="8"/>
      <c r="M12" s="8"/>
      <c r="N12" s="8"/>
    </row>
    <row r="13" spans="1:27" ht="12.75" customHeight="1">
      <c r="A13" s="5"/>
      <c r="B13" s="157"/>
      <c r="C13" s="157"/>
      <c r="D13" s="38">
        <v>0</v>
      </c>
      <c r="E13" s="39">
        <v>0</v>
      </c>
      <c r="F13" s="40"/>
      <c r="G13" s="113" t="str">
        <f>IF($F$13="Admin CMU OneCard","**","")</f>
        <v/>
      </c>
      <c r="H13" s="97" t="s">
        <v>0</v>
      </c>
      <c r="I13" s="150"/>
      <c r="J13" s="97" t="s">
        <v>13</v>
      </c>
      <c r="K13" s="74"/>
      <c r="L13" s="16"/>
      <c r="M13" s="8"/>
      <c r="N13" s="8"/>
      <c r="AA13" t="s">
        <v>34</v>
      </c>
    </row>
    <row r="14" spans="1:27" ht="12.75" customHeight="1">
      <c r="A14" s="5"/>
      <c r="B14" s="157"/>
      <c r="C14" s="157"/>
      <c r="D14" s="38">
        <v>0</v>
      </c>
      <c r="E14" s="39">
        <v>0</v>
      </c>
      <c r="F14" s="40"/>
      <c r="G14" s="113" t="str">
        <f>IF($F$14="Admin CMU OneCard","**","")</f>
        <v/>
      </c>
      <c r="H14" s="163" t="s">
        <v>45</v>
      </c>
      <c r="I14" s="163"/>
      <c r="J14" s="163"/>
      <c r="K14" s="196"/>
      <c r="L14" s="15"/>
      <c r="M14" s="8"/>
      <c r="N14" s="8"/>
      <c r="AA14" t="s">
        <v>35</v>
      </c>
    </row>
    <row r="15" spans="1:27" ht="12.75" customHeight="1">
      <c r="A15" s="5"/>
      <c r="B15" s="157"/>
      <c r="C15" s="157"/>
      <c r="D15" s="38">
        <v>0</v>
      </c>
      <c r="E15" s="39">
        <v>0</v>
      </c>
      <c r="F15" s="40"/>
      <c r="G15" s="113" t="str">
        <f>IF($F$15="Admin CMU OneCard","**","")</f>
        <v/>
      </c>
      <c r="H15" s="97" t="s">
        <v>0</v>
      </c>
      <c r="I15" s="150"/>
      <c r="J15" s="97" t="s">
        <v>13</v>
      </c>
      <c r="K15" s="74"/>
      <c r="L15" s="16"/>
      <c r="M15" s="8"/>
      <c r="N15" s="8"/>
      <c r="AA15" t="s">
        <v>38</v>
      </c>
    </row>
    <row r="16" spans="1:27" ht="12.75" customHeight="1">
      <c r="A16" s="5"/>
      <c r="B16" s="157"/>
      <c r="C16" s="157"/>
      <c r="D16" s="38">
        <v>0</v>
      </c>
      <c r="E16" s="39">
        <v>0</v>
      </c>
      <c r="F16" s="40"/>
      <c r="G16" s="113" t="str">
        <f>IF($F$16="Admin CMU OneCard","**","")</f>
        <v/>
      </c>
      <c r="H16" s="54" t="s">
        <v>79</v>
      </c>
      <c r="I16" s="41"/>
      <c r="J16" s="6"/>
      <c r="K16" s="7"/>
      <c r="L16" s="15"/>
      <c r="M16" s="8"/>
      <c r="N16" s="8"/>
      <c r="AA16" t="s">
        <v>3</v>
      </c>
    </row>
    <row r="17" spans="1:41" ht="12.75" customHeight="1">
      <c r="A17" s="5"/>
      <c r="B17" s="157"/>
      <c r="C17" s="157"/>
      <c r="D17" s="38">
        <v>0</v>
      </c>
      <c r="E17" s="39">
        <v>0</v>
      </c>
      <c r="F17" s="40"/>
      <c r="G17" s="113" t="str">
        <f>IF($F$17="Admin CMU OneCard","**","")</f>
        <v/>
      </c>
      <c r="H17" s="6"/>
      <c r="I17" s="6"/>
      <c r="J17" s="6"/>
      <c r="K17" s="7"/>
      <c r="M17" s="8"/>
      <c r="N17" s="8"/>
      <c r="AA17" t="s">
        <v>50</v>
      </c>
    </row>
    <row r="18" spans="1:41" ht="12.75" customHeight="1">
      <c r="A18" s="5"/>
      <c r="B18" s="157"/>
      <c r="C18" s="157"/>
      <c r="D18" s="38">
        <v>0</v>
      </c>
      <c r="E18" s="39">
        <v>0</v>
      </c>
      <c r="F18" s="40"/>
      <c r="G18" s="113" t="str">
        <f>IF($F$18="Admin CMU OneCard","**","")</f>
        <v/>
      </c>
      <c r="H18" s="202" t="s">
        <v>54</v>
      </c>
      <c r="I18" s="203"/>
      <c r="J18" s="203"/>
      <c r="K18" s="204"/>
      <c r="L18" s="8"/>
      <c r="M18" s="8"/>
      <c r="N18" s="8"/>
      <c r="AA18" t="s">
        <v>36</v>
      </c>
    </row>
    <row r="19" spans="1:41" ht="12.75" customHeight="1">
      <c r="A19" s="5"/>
      <c r="B19" s="157"/>
      <c r="C19" s="157"/>
      <c r="D19" s="38">
        <v>0</v>
      </c>
      <c r="E19" s="39">
        <v>0</v>
      </c>
      <c r="F19" s="40"/>
      <c r="G19" s="113" t="str">
        <f>IF($F$19="Admin CMU OneCard","**","")</f>
        <v/>
      </c>
      <c r="H19" s="50" t="s">
        <v>49</v>
      </c>
      <c r="I19" s="51"/>
      <c r="J19" s="52"/>
      <c r="K19" s="53">
        <f>AH77</f>
        <v>0</v>
      </c>
      <c r="L19" s="8"/>
      <c r="M19" s="8"/>
      <c r="N19" s="8"/>
      <c r="AA19" t="s">
        <v>39</v>
      </c>
    </row>
    <row r="20" spans="1:41" ht="12.75" customHeight="1">
      <c r="A20" s="5"/>
      <c r="B20" s="157"/>
      <c r="C20" s="157"/>
      <c r="D20" s="38">
        <v>0</v>
      </c>
      <c r="E20" s="39">
        <v>0</v>
      </c>
      <c r="F20" s="40"/>
      <c r="G20" s="113" t="str">
        <f>IF($F$20="Admin CMU OneCard","**","")</f>
        <v/>
      </c>
      <c r="H20" s="199" t="s">
        <v>3</v>
      </c>
      <c r="I20" s="200"/>
      <c r="J20" s="201"/>
      <c r="K20" s="53">
        <f>AN77</f>
        <v>0</v>
      </c>
      <c r="L20" s="8"/>
      <c r="M20" s="8"/>
      <c r="N20" s="8"/>
      <c r="AA20" t="s">
        <v>40</v>
      </c>
    </row>
    <row r="21" spans="1:41" ht="12.75" customHeight="1">
      <c r="A21" s="5"/>
      <c r="B21" s="157"/>
      <c r="C21" s="157"/>
      <c r="D21" s="38">
        <v>0</v>
      </c>
      <c r="E21" s="39">
        <v>0</v>
      </c>
      <c r="F21" s="40"/>
      <c r="G21" s="113" t="str">
        <f>IF($F$21="Admin CMU OneCard","**","")</f>
        <v/>
      </c>
      <c r="H21" s="199" t="s">
        <v>94</v>
      </c>
      <c r="I21" s="200"/>
      <c r="J21" s="201"/>
      <c r="K21" s="53">
        <f>AJ77</f>
        <v>0</v>
      </c>
      <c r="L21" s="19"/>
      <c r="M21" s="19"/>
      <c r="N21" s="8"/>
      <c r="AA21" t="s">
        <v>37</v>
      </c>
    </row>
    <row r="22" spans="1:41" ht="12.75" customHeight="1">
      <c r="A22" s="5"/>
      <c r="B22" s="157"/>
      <c r="C22" s="157"/>
      <c r="D22" s="38">
        <v>0</v>
      </c>
      <c r="E22" s="39">
        <v>0</v>
      </c>
      <c r="F22" s="40"/>
      <c r="G22" s="113" t="str">
        <f>IF($F$22="Admin CMU OneCard","**","")</f>
        <v/>
      </c>
      <c r="H22" s="199" t="s">
        <v>48</v>
      </c>
      <c r="I22" s="200"/>
      <c r="J22" s="201"/>
      <c r="K22" s="53">
        <f>AL77</f>
        <v>0</v>
      </c>
      <c r="L22" s="19"/>
      <c r="M22" s="19"/>
      <c r="N22" s="8"/>
      <c r="AA22" t="s">
        <v>48</v>
      </c>
    </row>
    <row r="23" spans="1:41" ht="12.75" customHeight="1">
      <c r="A23" s="5"/>
      <c r="B23" s="157"/>
      <c r="C23" s="157"/>
      <c r="D23" s="38">
        <v>0</v>
      </c>
      <c r="E23" s="39">
        <v>0</v>
      </c>
      <c r="F23" s="40"/>
      <c r="G23" s="113" t="str">
        <f>IF($F$23="Admin CMU OneCard","**","")</f>
        <v/>
      </c>
      <c r="H23" s="50" t="s">
        <v>92</v>
      </c>
      <c r="I23" s="51"/>
      <c r="J23" s="52"/>
      <c r="K23" s="53">
        <f>AB77+AE77</f>
        <v>0</v>
      </c>
      <c r="L23" s="19"/>
      <c r="M23" s="19"/>
      <c r="N23" s="8"/>
      <c r="AA23" t="s">
        <v>80</v>
      </c>
    </row>
    <row r="24" spans="1:41" ht="12.75" customHeight="1">
      <c r="A24" s="5"/>
      <c r="B24" s="157"/>
      <c r="C24" s="157"/>
      <c r="D24" s="38">
        <v>0</v>
      </c>
      <c r="E24" s="39">
        <v>0</v>
      </c>
      <c r="F24" s="40"/>
      <c r="G24" s="113" t="str">
        <f>IF($F$24="Admin CMU OneCard","**","")</f>
        <v/>
      </c>
      <c r="H24" s="50" t="s">
        <v>175</v>
      </c>
      <c r="I24" s="51"/>
      <c r="J24" s="52"/>
      <c r="K24" s="53">
        <f>Y77</f>
        <v>0</v>
      </c>
      <c r="L24" s="19"/>
      <c r="M24" s="19"/>
      <c r="N24" s="8"/>
      <c r="AA24" t="s">
        <v>46</v>
      </c>
    </row>
    <row r="25" spans="1:41" ht="12.75" customHeight="1">
      <c r="A25" s="5"/>
      <c r="B25" s="157"/>
      <c r="C25" s="157"/>
      <c r="D25" s="38">
        <v>0</v>
      </c>
      <c r="E25" s="39">
        <v>0</v>
      </c>
      <c r="F25" s="40"/>
      <c r="G25" s="113" t="str">
        <f>IF($F$25="Admin CMU OneCard","**","")</f>
        <v/>
      </c>
      <c r="H25" s="50" t="s">
        <v>28</v>
      </c>
      <c r="I25" s="51"/>
      <c r="J25" s="52"/>
      <c r="K25" s="53">
        <f>SUM(E13:E38)</f>
        <v>0</v>
      </c>
      <c r="L25" s="19"/>
      <c r="M25" s="19"/>
      <c r="N25" s="8"/>
    </row>
    <row r="26" spans="1:41" ht="12.75" customHeight="1">
      <c r="A26" s="5"/>
      <c r="B26" s="157"/>
      <c r="C26" s="157"/>
      <c r="D26" s="38">
        <v>0</v>
      </c>
      <c r="E26" s="39">
        <v>0</v>
      </c>
      <c r="F26" s="40"/>
      <c r="G26" s="113" t="str">
        <f>IF($F$26="Admin CMU OneCard","**","")</f>
        <v/>
      </c>
      <c r="H26" s="50" t="s">
        <v>29</v>
      </c>
      <c r="I26" s="51"/>
      <c r="J26" s="52"/>
      <c r="K26" s="53">
        <f>SUM(D13:D38)</f>
        <v>0</v>
      </c>
      <c r="L26" s="19"/>
      <c r="M26" s="19"/>
      <c r="N26" s="8"/>
    </row>
    <row r="27" spans="1:41" ht="12.75" customHeight="1">
      <c r="A27" s="5"/>
      <c r="B27" s="157"/>
      <c r="C27" s="157"/>
      <c r="D27" s="38">
        <v>0</v>
      </c>
      <c r="E27" s="39">
        <v>0</v>
      </c>
      <c r="F27" s="40"/>
      <c r="G27" s="113" t="str">
        <f>IF($F$27="Admin CMU OneCard","**","")</f>
        <v/>
      </c>
      <c r="H27" s="50" t="s">
        <v>190</v>
      </c>
      <c r="I27" s="51"/>
      <c r="J27" s="52"/>
      <c r="K27" s="53">
        <f>IF(ISBLANK(K10),K19+K22+K20,IF(K25&gt;K10,K10-K25+K19+K20+K22,(K19+K20+K22)))</f>
        <v>0</v>
      </c>
      <c r="L27" s="19"/>
      <c r="M27" s="19"/>
      <c r="N27" s="8"/>
      <c r="AK27" s="180"/>
      <c r="AL27" s="180"/>
      <c r="AM27" s="180"/>
      <c r="AN27" s="180"/>
      <c r="AO27" s="180"/>
    </row>
    <row r="28" spans="1:41" ht="12.75" customHeight="1">
      <c r="A28" s="5"/>
      <c r="B28" s="157"/>
      <c r="C28" s="157"/>
      <c r="D28" s="38">
        <v>0</v>
      </c>
      <c r="E28" s="39">
        <v>0</v>
      </c>
      <c r="F28" s="40"/>
      <c r="G28" s="113" t="str">
        <f>IF($F$28="Admin CMU OneCard","**","")</f>
        <v/>
      </c>
      <c r="H28" s="112"/>
      <c r="I28" s="101"/>
      <c r="J28" s="101"/>
      <c r="K28" s="102"/>
      <c r="L28" s="19"/>
      <c r="M28" s="8"/>
      <c r="N28" s="8"/>
      <c r="AC28" s="29"/>
      <c r="AD28" s="29"/>
      <c r="AE28" s="29"/>
      <c r="AF28" s="29"/>
      <c r="AG28" s="29"/>
      <c r="AH28" s="29"/>
      <c r="AI28" s="29"/>
      <c r="AJ28" s="29"/>
      <c r="AK28" s="180"/>
      <c r="AL28" s="180"/>
      <c r="AM28" s="180"/>
      <c r="AN28" s="180"/>
      <c r="AO28" s="180"/>
    </row>
    <row r="29" spans="1:41" ht="12.75" customHeight="1">
      <c r="A29" s="5"/>
      <c r="B29" s="157"/>
      <c r="C29" s="157"/>
      <c r="D29" s="38">
        <v>0</v>
      </c>
      <c r="E29" s="39">
        <v>0</v>
      </c>
      <c r="F29" s="40"/>
      <c r="G29" s="113" t="str">
        <f>IF($F$29="Admin CMU OneCard","**","")</f>
        <v/>
      </c>
      <c r="H29" s="94"/>
      <c r="I29" s="94"/>
      <c r="J29" s="94"/>
      <c r="K29" s="95"/>
      <c r="L29" s="8"/>
      <c r="M29" s="8"/>
      <c r="N29" s="8"/>
      <c r="AC29" s="29"/>
      <c r="AD29" s="29"/>
      <c r="AE29" s="29"/>
      <c r="AF29" s="29"/>
      <c r="AG29" s="29"/>
      <c r="AH29" s="29"/>
      <c r="AI29" s="29"/>
      <c r="AJ29" s="29"/>
      <c r="AK29" s="180"/>
      <c r="AL29" s="180"/>
      <c r="AM29" s="180"/>
      <c r="AN29" s="180"/>
      <c r="AO29" s="180"/>
    </row>
    <row r="30" spans="1:41" ht="12.75" customHeight="1">
      <c r="A30" s="5"/>
      <c r="B30" s="157"/>
      <c r="C30" s="157"/>
      <c r="D30" s="38">
        <v>0</v>
      </c>
      <c r="E30" s="39">
        <v>0</v>
      </c>
      <c r="F30" s="40"/>
      <c r="G30" s="113" t="str">
        <f>IF($F$30="Admin CMU OneCard","**","")</f>
        <v/>
      </c>
      <c r="H30" s="166" t="str">
        <f>IF($K$25&gt;$K$26,B88," ")</f>
        <v xml:space="preserve"> </v>
      </c>
      <c r="I30" s="166"/>
      <c r="J30" s="166"/>
      <c r="K30" s="167"/>
      <c r="L30" s="8"/>
      <c r="M30" s="8"/>
      <c r="N30" s="8"/>
      <c r="AC30" s="29"/>
      <c r="AD30" s="29"/>
      <c r="AE30" s="29"/>
      <c r="AF30" s="29"/>
      <c r="AG30" s="29"/>
      <c r="AH30" s="29"/>
      <c r="AI30" s="29"/>
      <c r="AJ30" s="29"/>
      <c r="AK30" s="180"/>
      <c r="AL30" s="180"/>
      <c r="AM30" s="180"/>
      <c r="AN30" s="180"/>
      <c r="AO30" s="180"/>
    </row>
    <row r="31" spans="1:41" ht="12.75" customHeight="1">
      <c r="A31" s="5"/>
      <c r="B31" s="157"/>
      <c r="C31" s="157"/>
      <c r="D31" s="38">
        <v>0</v>
      </c>
      <c r="E31" s="39">
        <v>0</v>
      </c>
      <c r="F31" s="40"/>
      <c r="G31" s="113" t="str">
        <f>IF($F$31="Admin CMU OneCard","**","")</f>
        <v/>
      </c>
      <c r="H31" s="166"/>
      <c r="I31" s="166"/>
      <c r="J31" s="166"/>
      <c r="K31" s="167"/>
      <c r="L31" s="8"/>
      <c r="M31" s="8"/>
      <c r="N31" s="8"/>
      <c r="AC31" s="29"/>
      <c r="AD31" s="29"/>
      <c r="AE31" s="29"/>
      <c r="AF31" s="29"/>
      <c r="AG31" s="29"/>
      <c r="AH31" s="29"/>
      <c r="AI31" s="29"/>
      <c r="AJ31" s="29"/>
      <c r="AK31" s="180"/>
      <c r="AL31" s="180"/>
      <c r="AM31" s="180"/>
      <c r="AN31" s="180"/>
      <c r="AO31" s="180"/>
    </row>
    <row r="32" spans="1:41" ht="12.75" customHeight="1">
      <c r="A32" s="5"/>
      <c r="B32" s="157"/>
      <c r="C32" s="157"/>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80"/>
      <c r="AL32" s="180"/>
      <c r="AM32" s="180"/>
      <c r="AN32" s="180"/>
      <c r="AO32" s="180"/>
    </row>
    <row r="33" spans="1:41" ht="12.75" customHeight="1">
      <c r="A33" s="5"/>
      <c r="B33" s="157"/>
      <c r="C33" s="157"/>
      <c r="D33" s="38">
        <v>0</v>
      </c>
      <c r="E33" s="39">
        <v>0</v>
      </c>
      <c r="F33" s="40"/>
      <c r="G33" s="113" t="str">
        <f>IF($F$33="Admin CMU OneCard","**","")</f>
        <v/>
      </c>
      <c r="H33" s="8"/>
      <c r="I33" s="8"/>
      <c r="J33" s="8"/>
      <c r="K33" s="20"/>
      <c r="L33" s="8"/>
      <c r="M33" s="8"/>
      <c r="N33" s="8"/>
      <c r="AC33" s="29"/>
      <c r="AD33" s="29"/>
      <c r="AE33" s="29"/>
      <c r="AF33" s="29"/>
      <c r="AG33" s="29"/>
      <c r="AH33" s="29"/>
      <c r="AI33" s="29"/>
      <c r="AJ33" s="29"/>
      <c r="AK33" s="180"/>
      <c r="AL33" s="180"/>
      <c r="AM33" s="180"/>
      <c r="AN33" s="180"/>
      <c r="AO33" s="180"/>
    </row>
    <row r="34" spans="1:41" ht="12.75" customHeight="1">
      <c r="A34" s="5"/>
      <c r="B34" s="157"/>
      <c r="C34" s="157"/>
      <c r="D34" s="38">
        <v>0</v>
      </c>
      <c r="E34" s="39">
        <v>0</v>
      </c>
      <c r="F34" s="40"/>
      <c r="G34" s="113" t="str">
        <f>IF($F$34="Admin CMU OneCard","**","")</f>
        <v/>
      </c>
      <c r="H34" s="190" t="s">
        <v>88</v>
      </c>
      <c r="I34" s="190"/>
      <c r="J34" s="190"/>
      <c r="K34" s="191"/>
      <c r="L34" s="8"/>
      <c r="M34" s="8"/>
      <c r="N34" s="8"/>
      <c r="AC34" s="29"/>
      <c r="AD34" s="29"/>
      <c r="AE34" s="29"/>
      <c r="AF34" s="29"/>
      <c r="AG34" s="29"/>
      <c r="AH34" s="29"/>
      <c r="AI34" s="29"/>
      <c r="AJ34" s="29"/>
      <c r="AK34" s="180"/>
      <c r="AL34" s="180"/>
      <c r="AM34" s="180"/>
      <c r="AN34" s="180"/>
      <c r="AO34" s="180"/>
    </row>
    <row r="35" spans="1:41" ht="12.75" customHeight="1">
      <c r="A35" s="5"/>
      <c r="B35" s="157"/>
      <c r="C35" s="157"/>
      <c r="D35" s="38">
        <v>0</v>
      </c>
      <c r="E35" s="39">
        <v>0</v>
      </c>
      <c r="F35" s="40"/>
      <c r="G35" s="113" t="str">
        <f>IF($F$35="Admin CMU OneCard","**","")</f>
        <v/>
      </c>
      <c r="H35" s="190"/>
      <c r="I35" s="190"/>
      <c r="J35" s="190"/>
      <c r="K35" s="191"/>
      <c r="L35" s="8"/>
      <c r="M35" s="8"/>
      <c r="N35" s="8"/>
    </row>
    <row r="36" spans="1:41" ht="12.75" customHeight="1">
      <c r="A36" s="5"/>
      <c r="B36" s="157"/>
      <c r="C36" s="157"/>
      <c r="D36" s="38">
        <v>0</v>
      </c>
      <c r="E36" s="39">
        <v>0</v>
      </c>
      <c r="F36" s="40"/>
      <c r="G36" s="113" t="str">
        <f>IF($F$36="Admin CMU OneCard","**","")</f>
        <v/>
      </c>
      <c r="H36" s="190"/>
      <c r="I36" s="190"/>
      <c r="J36" s="190"/>
      <c r="K36" s="191"/>
      <c r="L36" s="8"/>
      <c r="M36" s="8"/>
      <c r="N36" s="8"/>
    </row>
    <row r="37" spans="1:41" ht="12.75" customHeight="1">
      <c r="A37" s="5"/>
      <c r="B37" s="157"/>
      <c r="C37" s="157"/>
      <c r="D37" s="38">
        <v>0</v>
      </c>
      <c r="E37" s="39">
        <v>0</v>
      </c>
      <c r="F37" s="40"/>
      <c r="G37" s="113" t="str">
        <f>IF($F$37="Admin CMU OneCard","**","")</f>
        <v/>
      </c>
      <c r="H37" s="190"/>
      <c r="I37" s="190"/>
      <c r="J37" s="190"/>
      <c r="K37" s="191"/>
      <c r="L37" s="8"/>
      <c r="M37" s="8"/>
      <c r="N37" s="8"/>
    </row>
    <row r="38" spans="1:41" ht="12.75" customHeight="1" thickBot="1">
      <c r="A38" s="5"/>
      <c r="B38" s="187"/>
      <c r="C38" s="187"/>
      <c r="D38" s="38">
        <v>0</v>
      </c>
      <c r="E38" s="39">
        <v>0</v>
      </c>
      <c r="F38" s="40"/>
      <c r="G38" s="113" t="str">
        <f>IF($F$38="Admin CMU OneCard","**","")</f>
        <v/>
      </c>
      <c r="H38" s="8"/>
      <c r="I38" s="8"/>
      <c r="J38" s="8"/>
      <c r="K38" s="20"/>
      <c r="L38" s="8"/>
      <c r="M38" s="8"/>
      <c r="N38" s="8"/>
    </row>
    <row r="39" spans="1:41" ht="12.75" customHeight="1">
      <c r="A39" s="5"/>
      <c r="B39" s="168" t="s">
        <v>84</v>
      </c>
      <c r="C39" s="168"/>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8" t="s">
        <v>102</v>
      </c>
      <c r="C41" s="188"/>
      <c r="D41" s="188"/>
      <c r="E41" s="188"/>
      <c r="F41" s="188"/>
      <c r="G41" s="188"/>
      <c r="H41" s="8"/>
      <c r="I41" s="152"/>
      <c r="J41" s="152"/>
      <c r="K41" s="79"/>
      <c r="L41" s="8"/>
      <c r="M41" s="8"/>
      <c r="N41" s="8"/>
    </row>
    <row r="42" spans="1:41" ht="12.75" customHeight="1">
      <c r="A42" s="5"/>
      <c r="B42" s="192" t="s">
        <v>1</v>
      </c>
      <c r="C42" s="192"/>
      <c r="D42" s="97" t="s">
        <v>25</v>
      </c>
      <c r="E42" s="97" t="s">
        <v>4</v>
      </c>
      <c r="F42" s="97" t="s">
        <v>7</v>
      </c>
      <c r="G42" s="97" t="s">
        <v>2</v>
      </c>
      <c r="H42" s="151" t="str">
        <f>IF(OR(G43&gt;0,G44&gt;0), "Please Include under Actual Cost, E12."," ")</f>
        <v xml:space="preserve"> </v>
      </c>
      <c r="I42" s="61" t="s">
        <v>52</v>
      </c>
      <c r="J42" s="62"/>
      <c r="K42" s="63" t="s">
        <v>0</v>
      </c>
      <c r="L42" s="17"/>
      <c r="M42" s="8"/>
      <c r="N42" s="8"/>
      <c r="AA42" t="s">
        <v>32</v>
      </c>
    </row>
    <row r="43" spans="1:41" ht="12.75" customHeight="1">
      <c r="A43" s="5"/>
      <c r="B43" s="189"/>
      <c r="C43" s="189"/>
      <c r="D43" s="42"/>
      <c r="E43" s="96" t="s">
        <v>5</v>
      </c>
      <c r="F43" s="60">
        <f>IF(E43=$Q$43,$P$43,IF(E43=$Q$44,$P$44,0))</f>
        <v>0.53</v>
      </c>
      <c r="G43" s="60">
        <f>F43*D43</f>
        <v>0</v>
      </c>
      <c r="H43" s="151"/>
      <c r="I43" s="152"/>
      <c r="J43" s="152"/>
      <c r="K43" s="79"/>
      <c r="L43" s="8"/>
      <c r="M43" s="8"/>
      <c r="N43" s="8"/>
      <c r="P43" s="1">
        <v>0.53</v>
      </c>
      <c r="Q43" s="1" t="s">
        <v>5</v>
      </c>
      <c r="AA43" t="s">
        <v>33</v>
      </c>
    </row>
    <row r="44" spans="1:41" ht="12.75" customHeight="1">
      <c r="A44" s="5"/>
      <c r="B44" s="189"/>
      <c r="C44" s="189"/>
      <c r="D44" s="42"/>
      <c r="E44" s="96"/>
      <c r="F44" s="60">
        <f>IF(E44=$Q$43,$P$43,IF(E44=$Q$44,$P$44,0))</f>
        <v>0</v>
      </c>
      <c r="G44" s="60">
        <f>F44*D44</f>
        <v>0</v>
      </c>
      <c r="H44" s="151"/>
      <c r="I44" s="64" t="s">
        <v>101</v>
      </c>
      <c r="J44" s="65"/>
      <c r="K44" s="63" t="s">
        <v>0</v>
      </c>
      <c r="L44" s="8"/>
      <c r="M44" s="8"/>
      <c r="N44" s="8"/>
      <c r="P44" s="1">
        <v>0.56000000000000005</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81"/>
      <c r="C46" s="182"/>
      <c r="D46" s="182"/>
      <c r="E46" s="182"/>
      <c r="F46" s="182"/>
      <c r="G46" s="182"/>
      <c r="H46" s="182"/>
      <c r="I46" s="182"/>
      <c r="J46" s="182"/>
      <c r="K46" s="183"/>
      <c r="L46" s="18"/>
      <c r="M46" s="18"/>
      <c r="N46" s="8"/>
      <c r="AA46" t="s">
        <v>48</v>
      </c>
    </row>
    <row r="47" spans="1:41" ht="16.5" customHeight="1" thickBot="1">
      <c r="A47" s="10"/>
      <c r="B47" s="184"/>
      <c r="C47" s="185"/>
      <c r="D47" s="185"/>
      <c r="E47" s="185"/>
      <c r="F47" s="185"/>
      <c r="G47" s="185"/>
      <c r="H47" s="185"/>
      <c r="I47" s="185"/>
      <c r="J47" s="185"/>
      <c r="K47" s="186"/>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218</v>
      </c>
      <c r="G50" s="18"/>
      <c r="H50" s="18" t="s">
        <v>107</v>
      </c>
      <c r="I50" s="18"/>
      <c r="J50" s="18"/>
      <c r="K50" s="18"/>
      <c r="L50" s="18"/>
      <c r="M50" s="8"/>
      <c r="R50" s="3" t="s">
        <v>12</v>
      </c>
      <c r="Y50" t="s">
        <v>175</v>
      </c>
      <c r="AA50" s="177" t="s">
        <v>32</v>
      </c>
      <c r="AB50" s="177"/>
      <c r="AC50" s="177"/>
      <c r="AD50" s="177" t="s">
        <v>33</v>
      </c>
      <c r="AE50" s="177"/>
      <c r="AF50" s="177"/>
      <c r="AG50" s="177" t="s">
        <v>49</v>
      </c>
      <c r="AH50" s="177"/>
      <c r="AI50" s="177"/>
      <c r="AJ50" t="s">
        <v>94</v>
      </c>
      <c r="AK50" s="177" t="s">
        <v>48</v>
      </c>
      <c r="AL50" s="177"/>
      <c r="AM50" s="177"/>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219</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sheetProtection algorithmName="SHA-512" hashValue="lwfiC26i4DX+diKO8dlKYxLl9twRrfSnplGEYgYMCDrAqx/BenFj9aGZLwPkQftE71zeb9gYXP8NLfzNWFqrxQ==" saltValue="OVNvKCj0JpsWwe1af3iAzA==" spinCount="100000" sheet="1" objects="1" scenarios="1"/>
  <mergeCells count="65">
    <mergeCell ref="D9:H9"/>
    <mergeCell ref="H14:K14"/>
    <mergeCell ref="H12:K12"/>
    <mergeCell ref="H20:J20"/>
    <mergeCell ref="H22:J22"/>
    <mergeCell ref="H18:K18"/>
    <mergeCell ref="F10:H10"/>
    <mergeCell ref="H21:J21"/>
    <mergeCell ref="B11:K11"/>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I5:K5"/>
    <mergeCell ref="I9:J9"/>
    <mergeCell ref="I8:J8"/>
    <mergeCell ref="I7:J7"/>
    <mergeCell ref="I6:J6"/>
    <mergeCell ref="B37:C37"/>
    <mergeCell ref="B39:C39"/>
    <mergeCell ref="B33:C33"/>
    <mergeCell ref="B35:C35"/>
    <mergeCell ref="B30:C30"/>
    <mergeCell ref="B32:C32"/>
    <mergeCell ref="H30:K31"/>
    <mergeCell ref="B19:C19"/>
    <mergeCell ref="B20:C20"/>
    <mergeCell ref="B17:C17"/>
    <mergeCell ref="B21:C21"/>
    <mergeCell ref="B24:C24"/>
    <mergeCell ref="B26:C26"/>
    <mergeCell ref="B27:C27"/>
    <mergeCell ref="B28:C28"/>
    <mergeCell ref="B29:C29"/>
    <mergeCell ref="B22:C22"/>
    <mergeCell ref="B23:C23"/>
    <mergeCell ref="B25:C2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36527</formula1>
      <formula2>72866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36526</formula1>
      <formula2>72716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9" t="s">
        <v>216</v>
      </c>
      <c r="F2" s="219"/>
      <c r="G2" s="219"/>
      <c r="H2" s="219"/>
      <c r="I2" s="219"/>
      <c r="J2" s="120"/>
      <c r="K2" s="120"/>
      <c r="L2" s="121"/>
      <c r="N2" s="92"/>
      <c r="O2" s="92"/>
      <c r="P2" s="92"/>
      <c r="Q2" s="92"/>
      <c r="R2" s="92"/>
      <c r="S2" s="92"/>
    </row>
    <row r="3" spans="2:27" ht="18.75">
      <c r="B3" s="122"/>
      <c r="C3" s="123"/>
      <c r="D3" s="123"/>
      <c r="E3" s="149"/>
      <c r="F3" s="149"/>
      <c r="G3" s="149"/>
      <c r="H3" s="149"/>
      <c r="I3" s="149"/>
      <c r="J3" s="123"/>
      <c r="K3" s="123"/>
      <c r="L3" s="124"/>
      <c r="N3" s="92"/>
      <c r="O3" s="92"/>
      <c r="P3" s="92"/>
      <c r="Q3" s="92"/>
      <c r="R3" s="92"/>
      <c r="S3" s="92"/>
    </row>
    <row r="4" spans="2:27" ht="18.75" customHeight="1">
      <c r="B4" s="122"/>
      <c r="C4" s="123"/>
      <c r="D4" s="123"/>
      <c r="E4" s="227" t="str">
        <f>IF(ISBLANK('Travel Expense Report'!C5),"",'Travel Expense Report'!C5 )</f>
        <v/>
      </c>
      <c r="F4" s="225" t="str">
        <f>(IF('Travel Expense Report'!C5="","",IF(I16="","Select the correct Daily Per Diem rate to find your max claimable amount.","Your max claimable amount is:")))</f>
        <v/>
      </c>
      <c r="G4" s="225"/>
      <c r="H4" s="225"/>
      <c r="I4" s="226" t="str">
        <f>IF('Travel Expense Report'!C5="","",IF(K26="","",K26))</f>
        <v/>
      </c>
      <c r="J4" s="123"/>
      <c r="K4" s="123"/>
      <c r="L4" s="124"/>
      <c r="N4" s="92"/>
      <c r="O4" s="92"/>
      <c r="P4" s="92"/>
      <c r="Q4" s="92"/>
      <c r="R4" s="92"/>
      <c r="S4" s="92"/>
    </row>
    <row r="5" spans="2:27" ht="15" customHeight="1">
      <c r="B5" s="122"/>
      <c r="C5" s="123"/>
      <c r="D5" s="123"/>
      <c r="E5" s="227"/>
      <c r="F5" s="225"/>
      <c r="G5" s="225"/>
      <c r="H5" s="225"/>
      <c r="I5" s="226"/>
      <c r="J5" s="123"/>
      <c r="K5" s="123"/>
      <c r="L5" s="124"/>
      <c r="N5" s="92" t="s">
        <v>230</v>
      </c>
      <c r="O5" s="92"/>
      <c r="P5" s="92"/>
      <c r="Q5" s="92"/>
      <c r="R5" s="92"/>
      <c r="S5" s="92"/>
      <c r="W5" t="s">
        <v>202</v>
      </c>
    </row>
    <row r="6" spans="2:27">
      <c r="B6" s="122"/>
      <c r="C6" s="123"/>
      <c r="D6" s="123"/>
      <c r="E6" s="227"/>
      <c r="F6" s="225"/>
      <c r="G6" s="225"/>
      <c r="H6" s="225"/>
      <c r="I6" s="226"/>
      <c r="J6" s="123"/>
      <c r="K6" s="123"/>
      <c r="L6" s="124"/>
      <c r="N6" s="92"/>
      <c r="O6" s="92"/>
      <c r="P6" s="92"/>
      <c r="Q6" s="92"/>
      <c r="R6" s="92"/>
      <c r="S6" s="92"/>
    </row>
    <row r="7" spans="2:27" ht="30">
      <c r="B7" s="122"/>
      <c r="C7" s="125"/>
      <c r="D7" s="123"/>
      <c r="E7" s="216" t="s">
        <v>194</v>
      </c>
      <c r="F7" s="216"/>
      <c r="G7" s="216"/>
      <c r="H7" s="216"/>
      <c r="I7" s="216"/>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63" t="s">
        <v>191</v>
      </c>
      <c r="D9" s="163"/>
      <c r="E9" s="135" t="str">
        <f>IF('Travel Expense Report'!I13 &lt;&gt; "", 'Travel Expense Report'!I13, IF('Travel Expense Report'!E6 &lt;&gt; "", 'Travel Expense Report'!E6, ""))</f>
        <v/>
      </c>
      <c r="F9" s="123"/>
      <c r="G9" s="202" t="s">
        <v>195</v>
      </c>
      <c r="H9" s="215"/>
      <c r="I9" s="214" t="str">
        <f>IF('Travel Expense Report'!K13 &lt;&gt; "", 'Travel Expense Report'!K13, IF('Travel Expense Report'!G6 &lt;&gt; "", 'Travel Expense Report'!G6, ""))</f>
        <v/>
      </c>
      <c r="J9" s="214"/>
      <c r="K9" s="214"/>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6" t="s">
        <v>197</v>
      </c>
      <c r="F11" s="216"/>
      <c r="G11" s="216"/>
      <c r="H11" s="216"/>
      <c r="I11" s="216"/>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63" t="s">
        <v>192</v>
      </c>
      <c r="D13" s="163"/>
      <c r="E13" s="135" t="str">
        <f>IF('Travel Expense Report'!I15 &lt;&gt; "", 'Travel Expense Report'!I15, IF('Travel Expense Report'!E8 &lt;&gt; "", 'Travel Expense Report'!E8, ""))</f>
        <v/>
      </c>
      <c r="F13" s="123"/>
      <c r="G13" s="202" t="s">
        <v>196</v>
      </c>
      <c r="H13" s="215"/>
      <c r="I13" s="214" t="str">
        <f>IF('Travel Expense Report'!K15 &lt;&gt; "", 'Travel Expense Report'!K15, IF('Travel Expense Report'!G8 &lt;&gt; "", 'Travel Expense Report'!G8, ""))</f>
        <v/>
      </c>
      <c r="J13" s="214"/>
      <c r="K13" s="214"/>
      <c r="L13" s="124"/>
      <c r="W13" t="s">
        <v>219</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2" t="s">
        <v>220</v>
      </c>
      <c r="O15" s="212"/>
      <c r="P15" s="212"/>
      <c r="Q15" s="148" t="s">
        <v>215</v>
      </c>
      <c r="R15" s="148"/>
      <c r="S15" s="148"/>
      <c r="AA15" s="106"/>
    </row>
    <row r="16" spans="2:27" ht="15" customHeight="1">
      <c r="B16" s="122"/>
      <c r="C16" s="163" t="s">
        <v>193</v>
      </c>
      <c r="D16" s="163"/>
      <c r="E16" s="147" t="str">
        <f>IF(E13="","",E13-E9+1)</f>
        <v/>
      </c>
      <c r="F16" s="123"/>
      <c r="G16" s="202" t="s">
        <v>214</v>
      </c>
      <c r="H16" s="215"/>
      <c r="I16" s="117"/>
      <c r="J16" s="220"/>
      <c r="K16" s="212"/>
      <c r="L16" s="221"/>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6" t="s">
        <v>198</v>
      </c>
      <c r="F18" s="216"/>
      <c r="G18" s="216"/>
      <c r="H18" s="216"/>
      <c r="I18" s="216"/>
      <c r="J18" s="115"/>
      <c r="K18" s="115"/>
      <c r="L18" s="116"/>
      <c r="M18" s="115"/>
      <c r="N18" s="210" t="s">
        <v>225</v>
      </c>
      <c r="O18" s="210"/>
      <c r="P18" s="210"/>
      <c r="Q18" s="210"/>
      <c r="R18" s="210"/>
      <c r="S18" s="210"/>
      <c r="T18" s="210"/>
      <c r="U18" s="210"/>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10" t="s">
        <v>226</v>
      </c>
      <c r="O19" s="210"/>
      <c r="P19" s="210"/>
      <c r="Q19" s="210"/>
      <c r="R19" s="210"/>
      <c r="S19" s="210"/>
      <c r="T19" s="210"/>
      <c r="U19" s="210"/>
      <c r="W19" s="108">
        <f>$O10</f>
        <v>69</v>
      </c>
      <c r="X19" s="104">
        <f>SUM($P10:$S10)</f>
        <v>69</v>
      </c>
      <c r="Y19" s="104">
        <f>SUM($Q10:$S10)</f>
        <v>53</v>
      </c>
      <c r="Z19" s="104">
        <f>SUM($R10:$S10)</f>
        <v>36</v>
      </c>
    </row>
    <row r="20" spans="2:26">
      <c r="B20" s="122"/>
      <c r="C20" s="213" t="s">
        <v>199</v>
      </c>
      <c r="D20" s="213"/>
      <c r="E20" s="123"/>
      <c r="F20" s="217" t="str">
        <f>IF($I$9=$W$7,"Breakfast, Lunch, Dinner, and Incidental",IF($I$9=$W$8,"Lunch, Dinner, and Incidental",IF($I$9=$W$9,"Dinner and Incidental","")))</f>
        <v/>
      </c>
      <c r="G20" s="217"/>
      <c r="H20" s="217"/>
      <c r="I20" s="217"/>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11" t="s">
        <v>221</v>
      </c>
      <c r="O21" s="211"/>
      <c r="P21" s="211"/>
      <c r="Q21" s="211"/>
      <c r="R21" s="211"/>
      <c r="S21" s="211"/>
      <c r="T21" s="211"/>
      <c r="U21" s="211"/>
      <c r="W21" s="108">
        <f>$O12</f>
        <v>79</v>
      </c>
      <c r="X21" s="104">
        <f>SUM($P12:$S12)</f>
        <v>79</v>
      </c>
      <c r="Y21" s="104">
        <f>SUM($Q12:$S12)</f>
        <v>61</v>
      </c>
      <c r="Z21" s="104">
        <f>SUM($R12:$S12)</f>
        <v>41</v>
      </c>
    </row>
    <row r="22" spans="2:26">
      <c r="B22" s="122"/>
      <c r="C22" s="213" t="s">
        <v>200</v>
      </c>
      <c r="D22" s="213"/>
      <c r="E22" s="123"/>
      <c r="F22" s="123"/>
      <c r="G22" s="123"/>
      <c r="H22" s="123"/>
      <c r="I22" s="123"/>
      <c r="J22" s="123"/>
      <c r="K22" s="130" t="str">
        <f>IF(I16 ="","",IF(E16&lt;3, "",(E16-2)*I16))</f>
        <v/>
      </c>
      <c r="L22" s="124"/>
      <c r="M22" s="8"/>
      <c r="N22" s="211" t="s">
        <v>223</v>
      </c>
      <c r="O22" s="211"/>
      <c r="P22" s="211"/>
      <c r="Q22" s="211"/>
      <c r="R22" s="211"/>
      <c r="S22" s="211"/>
      <c r="T22" s="211"/>
      <c r="U22" s="211"/>
    </row>
    <row r="23" spans="2:26">
      <c r="B23" s="122"/>
      <c r="C23" s="123"/>
      <c r="D23" s="123"/>
      <c r="E23" s="123"/>
      <c r="F23" s="123"/>
      <c r="G23" s="123"/>
      <c r="H23" s="123"/>
      <c r="I23" s="123"/>
      <c r="J23" s="123"/>
      <c r="K23" s="131"/>
      <c r="L23" s="124"/>
      <c r="M23" s="8"/>
      <c r="N23" s="8" t="s">
        <v>222</v>
      </c>
      <c r="X23" s="110"/>
    </row>
    <row r="24" spans="2:26">
      <c r="B24" s="122"/>
      <c r="C24" s="213" t="s">
        <v>201</v>
      </c>
      <c r="D24" s="213"/>
      <c r="E24" s="123"/>
      <c r="F24" s="222" t="str">
        <f>IF($I$13=$W$12,"Breakfast",IF($I$13=$W$13,"Breakfast and Lunch",IF($I$13=$W$14,"Breakfast, Lunch, and Dinner","")))</f>
        <v/>
      </c>
      <c r="G24" s="223"/>
      <c r="H24" s="223"/>
      <c r="I24" s="224"/>
      <c r="J24" s="129"/>
      <c r="K24" s="130" t="str">
        <f>IF(I16 &lt;&gt; "", INDEX($W$24:$Z$29,MATCH($I$16,$W$24:$W$29,0),MATCH($I$13,$W$24:$Z$24,0)), "")</f>
        <v/>
      </c>
      <c r="L24" s="124"/>
      <c r="M24" s="8"/>
      <c r="N24" s="15" t="s">
        <v>227</v>
      </c>
      <c r="S24" s="2"/>
      <c r="W24" s="107" t="s">
        <v>211</v>
      </c>
      <c r="X24" s="103" t="s">
        <v>17</v>
      </c>
      <c r="Y24" s="103" t="s">
        <v>219</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13" t="s">
        <v>212</v>
      </c>
      <c r="D26" s="213"/>
      <c r="E26" s="123"/>
      <c r="F26" s="123"/>
      <c r="G26" s="123"/>
      <c r="H26" s="123"/>
      <c r="I26" s="123"/>
      <c r="J26" s="123"/>
      <c r="K26" s="130" t="str">
        <f>IF(K24 &lt;&gt; "",IF(K22 &lt;&gt; "",K20+K22+K24, K20+K24), "")</f>
        <v/>
      </c>
      <c r="L26" s="124"/>
      <c r="M26" s="8"/>
      <c r="N26" s="8" t="s">
        <v>224</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228</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8"/>
      <c r="H35" s="218"/>
      <c r="I35" s="218"/>
      <c r="J35" s="218"/>
      <c r="K35" s="111"/>
    </row>
  </sheetData>
  <sheetProtection algorithmName="SHA-512" hashValue="BzXAnCDYsYn2cCLS3y35VTzdvMuRbBYaYHyZtxxtg2EKekqjrUSWUTEGLJHquEa4gDWgUzbveJL3MyZEZxmhBA==" saltValue="6KtaOr92aVdYGOwpYqMrKg==" spinCount="100000" sheet="1" objects="1" scenarios="1"/>
  <mergeCells count="28">
    <mergeCell ref="G35:J35"/>
    <mergeCell ref="E2:I2"/>
    <mergeCell ref="J16:L16"/>
    <mergeCell ref="E7:I7"/>
    <mergeCell ref="F24:I24"/>
    <mergeCell ref="F4:H6"/>
    <mergeCell ref="I4:I6"/>
    <mergeCell ref="E4:E6"/>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N18:U18"/>
    <mergeCell ref="N19:U19"/>
    <mergeCell ref="N21:U21"/>
    <mergeCell ref="N22:U22"/>
    <mergeCell ref="N15:P15"/>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sheetProtection algorithmName="SHA-512" hashValue="t3XgtxUfcUK7KfXI2U6kHMdXcLX7n5cdosZrhp7PZDhGPaf3qnv1nEDi3+HFySf8BOntQwOpzw86nplV7aBYSw==" saltValue="0/0S19BUgZGA8pVK6KVXbQ==" spinCount="100000" sheet="1" objects="1" scenarios="1"/>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sheetProtection algorithmName="SHA-512" hashValue="gXJQaD4WCeXA5z6XYqtTa9VRWU2SpztxihFaj0hLM0kZgo+tVq1Ch+RkOGw7OPivg5HC+z7t1to9GfRAn1R9Kg==" saltValue="M+1NjrLbtjtX9erG3u7JVg==" spinCount="100000" sheet="1" objects="1" scenarios="1"/>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B2F3F3-4BDF-4EDC-9BB0-57F4CBD57389}">
  <ds:schemaRefs>
    <ds:schemaRef ds:uri="http://schemas.microsoft.com/office/2006/documentManagement/types"/>
    <ds:schemaRef ds:uri="http://schemas.openxmlformats.org/package/2006/metadata/core-properties"/>
    <ds:schemaRef ds:uri="http://purl.org/dc/elements/1.1/"/>
    <ds:schemaRef ds:uri="e1d314f8-b26a-4de1-a0c7-dc17f37158d3"/>
    <ds:schemaRef ds:uri="http://schemas.microsoft.com/office/infopath/2007/PartnerControls"/>
    <ds:schemaRef ds:uri="http://purl.org/dc/terms/"/>
    <ds:schemaRef ds:uri="e136b754-b886-46e0-aa8b-269ada5a3acc"/>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F372D69-7DC3-477D-9912-6BFDE14134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2022-07-01T16:22:57Z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