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IRIS Partner\Financial Counseling\Student Budget Worksheet\"/>
    </mc:Choice>
  </mc:AlternateContent>
  <xr:revisionPtr revIDLastSave="0" documentId="13_ncr:1_{4FAD06B7-0671-4A74-943C-32D8EF29AE0D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Budget Worksheet" sheetId="1" r:id="rId1"/>
    <sheet name="Data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23" i="1"/>
  <c r="F42" i="1" l="1"/>
  <c r="F15" i="1" l="1"/>
  <c r="G69" i="2" l="1"/>
  <c r="F69" i="2"/>
  <c r="E69" i="2"/>
  <c r="G68" i="2"/>
  <c r="F68" i="2"/>
  <c r="E68" i="2"/>
  <c r="G67" i="2"/>
  <c r="F67" i="2"/>
  <c r="E67" i="2"/>
  <c r="G66" i="2"/>
  <c r="F66" i="2"/>
  <c r="E66" i="2"/>
  <c r="H58" i="2"/>
  <c r="D8" i="2"/>
  <c r="F52" i="1"/>
  <c r="F51" i="1"/>
  <c r="F47" i="1"/>
  <c r="F46" i="1"/>
  <c r="F41" i="1"/>
  <c r="F40" i="1"/>
  <c r="F36" i="1"/>
  <c r="F35" i="1"/>
  <c r="F14" i="1"/>
  <c r="F30" i="1"/>
  <c r="F61" i="1" s="1"/>
  <c r="F9" i="1"/>
  <c r="D9" i="1"/>
  <c r="D8" i="1"/>
  <c r="F8" i="1" s="1"/>
  <c r="E7" i="1"/>
  <c r="D7" i="1"/>
  <c r="F43" i="1" l="1"/>
  <c r="F7" i="1"/>
  <c r="F10" i="1" s="1"/>
  <c r="F37" i="1"/>
  <c r="F48" i="1"/>
  <c r="F53" i="1"/>
  <c r="F18" i="1"/>
  <c r="F19" i="1" l="1"/>
  <c r="F57" i="1" s="1"/>
  <c r="F31" i="1"/>
  <c r="F54" i="1"/>
  <c r="F58" i="1" s="1"/>
  <c r="F59" i="1" l="1"/>
  <c r="F62" i="1" l="1"/>
  <c r="A59" i="1"/>
  <c r="C68" i="1"/>
  <c r="C67" i="1"/>
  <c r="C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Wilkerson, Brenna</author>
  </authors>
  <commentList>
    <comment ref="J62" authorId="0" shapeId="0" xr:uid="{683B5C82-2111-42F4-A997-4C36674C59DD}">
      <text>
        <r>
          <rPr>
            <b/>
            <sz val="9"/>
            <color indexed="81"/>
            <rFont val="Tahoma"/>
            <charset val="1"/>
          </rPr>
          <t>Wilkerson, Brenna:</t>
        </r>
        <r>
          <rPr>
            <sz val="9"/>
            <color indexed="81"/>
            <rFont val="Tahoma"/>
            <charset val="1"/>
          </rPr>
          <t xml:space="preserve">
Last day to sign up because payment plan dates don't follow normal pattern</t>
        </r>
      </text>
    </comment>
  </commentList>
</comments>
</file>

<file path=xl/sharedStrings.xml><?xml version="1.0" encoding="utf-8"?>
<sst xmlns="http://schemas.openxmlformats.org/spreadsheetml/2006/main" count="148" uniqueCount="129">
  <si>
    <t>700#:</t>
  </si>
  <si>
    <t>Name:</t>
  </si>
  <si>
    <t>Tuition</t>
  </si>
  <si>
    <t>Credit Hours</t>
  </si>
  <si>
    <t>Student Fees Per Credit Hour</t>
  </si>
  <si>
    <t>Total</t>
  </si>
  <si>
    <t>On Campus</t>
  </si>
  <si>
    <t>Online</t>
  </si>
  <si>
    <t>COF Eligible</t>
  </si>
  <si>
    <t>No</t>
  </si>
  <si>
    <t>Activity Fee</t>
  </si>
  <si>
    <t>Total Other Expenses</t>
  </si>
  <si>
    <t>What are my costs?</t>
  </si>
  <si>
    <t>Tuition Classification:</t>
  </si>
  <si>
    <t>Scholarships</t>
  </si>
  <si>
    <t>Yearly Amount</t>
  </si>
  <si>
    <t>Other / Family Contributions</t>
  </si>
  <si>
    <t>Subsidized Loan</t>
  </si>
  <si>
    <t>Unsubsidized Loan</t>
  </si>
  <si>
    <t>Yes</t>
  </si>
  <si>
    <t>Grants</t>
  </si>
  <si>
    <t>Total Expected Financial Aid</t>
  </si>
  <si>
    <t>Other/Family Contributions Total</t>
  </si>
  <si>
    <t>Monthly</t>
  </si>
  <si>
    <t>Semi-Monthly</t>
  </si>
  <si>
    <t>Weekly</t>
  </si>
  <si>
    <t>Payment Amounts</t>
  </si>
  <si>
    <t>*Rough Estimate - Not ready for publication*</t>
  </si>
  <si>
    <t>COF</t>
  </si>
  <si>
    <t>Fall/ Spring</t>
  </si>
  <si>
    <t>In_State</t>
  </si>
  <si>
    <t>Out_of_State</t>
  </si>
  <si>
    <t>Blank</t>
  </si>
  <si>
    <t>In-State</t>
  </si>
  <si>
    <t>Out-of-State</t>
  </si>
  <si>
    <t>Western Undergratuate Exchange (WUE)</t>
  </si>
  <si>
    <t>Mountains and Plains</t>
  </si>
  <si>
    <t>Residence Hall Rates</t>
  </si>
  <si>
    <t>Room Cost per Year</t>
  </si>
  <si>
    <t>Room Cost per Semester</t>
  </si>
  <si>
    <t xml:space="preserve">Off Campus </t>
  </si>
  <si>
    <t>Bunting Hall - Double</t>
  </si>
  <si>
    <t>Bunting Hall - Single</t>
  </si>
  <si>
    <t>Bunting Hall - Super Single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</si>
  <si>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</si>
  <si>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</si>
  <si>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</si>
  <si>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</si>
  <si>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</si>
  <si>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</si>
  <si>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Orchard Ave Apartments - Double</t>
  </si>
  <si>
    <t>Orchard Ave Apartments - Single</t>
  </si>
  <si>
    <t>Pinon Hall - Double</t>
  </si>
  <si>
    <t>Pinon Hall - Single</t>
  </si>
  <si>
    <t>Rait Hall - Double</t>
  </si>
  <si>
    <t>Rait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</si>
  <si>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</si>
  <si>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</si>
  <si>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</si>
  <si>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</si>
  <si>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</si>
  <si>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Additional Fees</t>
  </si>
  <si>
    <t>Housing Application Fee</t>
  </si>
  <si>
    <t>Housing Deposit</t>
  </si>
  <si>
    <t>Meal Plans</t>
  </si>
  <si>
    <t>Summer:</t>
  </si>
  <si>
    <t>May</t>
  </si>
  <si>
    <t>June</t>
  </si>
  <si>
    <t>July</t>
  </si>
  <si>
    <t>Deadline</t>
  </si>
  <si>
    <t>Semimonthly</t>
  </si>
  <si>
    <t>Deadline Past</t>
  </si>
  <si>
    <t># of Pymts-Monthly</t>
  </si>
  <si>
    <t># of Pymts-BiMonthly</t>
  </si>
  <si>
    <t># of Pymts-Weekly</t>
  </si>
  <si>
    <t>Optional Fees:</t>
  </si>
  <si>
    <t>Parking Pass;</t>
  </si>
  <si>
    <t>Residence Hall Permit</t>
  </si>
  <si>
    <t>Residence Reserved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</si>
  <si>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</si>
  <si>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</si>
  <si>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</si>
  <si>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</si>
  <si>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</si>
  <si>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Tuition Per Credit</t>
  </si>
  <si>
    <t>Fees Per Credit</t>
  </si>
  <si>
    <t>Lucero Hall Apartment - Double</t>
  </si>
  <si>
    <t>Lucero Hall Apartment - Single</t>
  </si>
  <si>
    <t>Lucero Hall - Double</t>
  </si>
  <si>
    <t>Lucero Hall - Single</t>
  </si>
  <si>
    <t>Meal Plan A</t>
  </si>
  <si>
    <t>Meal Plan B</t>
  </si>
  <si>
    <t>Payment Plan Type</t>
  </si>
  <si>
    <t>Aspen Apartments</t>
  </si>
  <si>
    <t>Matriculation Fee</t>
  </si>
  <si>
    <t>What is COF? Visit www.coloradomesa.edu/cof to learn more.</t>
  </si>
  <si>
    <t>Tuition &amp; Fees</t>
  </si>
  <si>
    <t>Is this your first semester at CMU?</t>
  </si>
  <si>
    <t>How do I plan to pay?</t>
  </si>
  <si>
    <t>Per Semester</t>
  </si>
  <si>
    <t>Still Owe? Sign up for a Payment Plan!</t>
  </si>
  <si>
    <t>Tuition &amp; Fees Total</t>
  </si>
  <si>
    <t>Are you planning to buy a parking pass?</t>
  </si>
  <si>
    <t>Federal Loans</t>
  </si>
  <si>
    <t>Grants Total</t>
  </si>
  <si>
    <t>Loans Total</t>
  </si>
  <si>
    <t>Scholarships Total</t>
  </si>
  <si>
    <t xml:space="preserve">     How to Sign Up for a Payment Plan</t>
  </si>
  <si>
    <t xml:space="preserve">      -Log into MAVzone and click the ePAY app</t>
  </si>
  <si>
    <t xml:space="preserve">      -Click the “Payment Plans” tab → Click “Enroll Now”</t>
  </si>
  <si>
    <t>Today</t>
  </si>
  <si>
    <t>Monthly Rate</t>
  </si>
  <si>
    <t>Rent</t>
  </si>
  <si>
    <t>Groceries</t>
  </si>
  <si>
    <t>Utilities (e.g. power, water, internet, etc.)</t>
  </si>
  <si>
    <t># of Months</t>
  </si>
  <si>
    <r>
      <t xml:space="preserve">Note: These expenses are </t>
    </r>
    <r>
      <rPr>
        <b/>
        <u/>
        <sz val="10"/>
        <color rgb="FF5D0022"/>
        <rFont val="Calibri"/>
        <family val="2"/>
        <scheme val="minor"/>
      </rPr>
      <t>not</t>
    </r>
    <r>
      <rPr>
        <b/>
        <sz val="10"/>
        <color rgb="FF5D0022"/>
        <rFont val="Calibri"/>
        <family val="2"/>
        <scheme val="minor"/>
      </rPr>
      <t xml:space="preserve"> billed to your student account at CMU</t>
    </r>
  </si>
  <si>
    <t>Transportation (e.g. gas, car insurance, bus fare, etc.)</t>
  </si>
  <si>
    <t>Description (e.g. books, testing, course fees, etc.)</t>
  </si>
  <si>
    <t>How much will I owe?</t>
  </si>
  <si>
    <t>Estimated Total Charged to CMU Student Account</t>
  </si>
  <si>
    <t>Other Expenses Charged to Your CMU Student Account</t>
  </si>
  <si>
    <t>Estimated Total Spring Expenses</t>
  </si>
  <si>
    <t>- Total Expected Financial Aid</t>
  </si>
  <si>
    <t>Total Estimated Expenses</t>
  </si>
  <si>
    <t>Other Monthly Expenses (Not Charged to CMU)</t>
  </si>
  <si>
    <t>Other Monthly Expenses Total</t>
  </si>
  <si>
    <t>+ Other Monthly Expenses Total</t>
  </si>
  <si>
    <t>Off Campus Student Budget Worksheet -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</si>
</sst>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5D0022"/>
      <name val="Calibri"/>
      <family val="2"/>
      <scheme val="minor"/>
    </font>
    <font>
      <b/>
      <u/>
      <sz val="10"/>
      <color rgb="FF5D00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1" xfId="0" applyFont="1" applyBorder="1"/>
    <xf numFmtId="0" fontId="0" fillId="0" borderId="15" xfId="0" applyBorder="1"/>
    <xf numFmtId="44" fontId="0" fillId="2" borderId="11" xfId="2" applyFont="1" applyFill="1" applyBorder="1" applyProtection="1">
      <protection locked="0"/>
    </xf>
    <xf numFmtId="0" fontId="0" fillId="0" borderId="7" xfId="0" applyFill="1" applyBorder="1"/>
    <xf numFmtId="0" fontId="0" fillId="0" borderId="0" xfId="0" applyFill="1" applyBorder="1"/>
    <xf numFmtId="0" fontId="3" fillId="0" borderId="0" xfId="0" applyFont="1" applyAlignment="1"/>
    <xf numFmtId="4" fontId="0" fillId="0" borderId="2" xfId="0" applyNumberFormat="1" applyBorder="1"/>
    <xf numFmtId="4" fontId="0" fillId="0" borderId="2" xfId="0" applyNumberFormat="1" applyFill="1" applyBorder="1"/>
    <xf numFmtId="4" fontId="0" fillId="0" borderId="8" xfId="0" applyNumberFormat="1" applyFill="1" applyBorder="1"/>
    <xf numFmtId="0" fontId="3" fillId="0" borderId="0" xfId="0" applyFont="1" applyBorder="1"/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3" fillId="0" borderId="6" xfId="0" applyFont="1" applyBorder="1"/>
    <xf numFmtId="0" fontId="0" fillId="0" borderId="3" xfId="0" applyBorder="1"/>
    <xf numFmtId="43" fontId="0" fillId="0" borderId="0" xfId="1" applyFont="1" applyBorder="1"/>
    <xf numFmtId="43" fontId="0" fillId="0" borderId="2" xfId="1" applyFont="1" applyBorder="1"/>
    <xf numFmtId="43" fontId="0" fillId="0" borderId="5" xfId="1" applyFont="1" applyBorder="1"/>
    <xf numFmtId="43" fontId="0" fillId="0" borderId="8" xfId="1" applyFont="1" applyBorder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0" fontId="3" fillId="0" borderId="1" xfId="0" applyFont="1" applyBorder="1"/>
    <xf numFmtId="0" fontId="0" fillId="0" borderId="6" xfId="0" applyBorder="1"/>
    <xf numFmtId="14" fontId="0" fillId="0" borderId="0" xfId="0" applyNumberFormat="1" applyBorder="1"/>
    <xf numFmtId="14" fontId="0" fillId="0" borderId="0" xfId="0" applyNumberFormat="1" applyFill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7" borderId="28" xfId="0" applyFill="1" applyBorder="1"/>
    <xf numFmtId="14" fontId="0" fillId="7" borderId="29" xfId="0" applyNumberFormat="1" applyFill="1" applyBorder="1"/>
    <xf numFmtId="0" fontId="0" fillId="8" borderId="28" xfId="0" applyFill="1" applyBorder="1"/>
    <xf numFmtId="0" fontId="0" fillId="8" borderId="26" xfId="0" applyFill="1" applyBorder="1"/>
    <xf numFmtId="0" fontId="0" fillId="8" borderId="0" xfId="0" applyFill="1" applyBorder="1"/>
    <xf numFmtId="14" fontId="0" fillId="8" borderId="10" xfId="0" applyNumberFormat="1" applyFill="1" applyBorder="1"/>
    <xf numFmtId="0" fontId="0" fillId="7" borderId="0" xfId="0" applyFill="1" applyBorder="1"/>
    <xf numFmtId="0" fontId="0" fillId="7" borderId="29" xfId="0" applyFill="1" applyBorder="1"/>
    <xf numFmtId="0" fontId="0" fillId="7" borderId="26" xfId="0" applyFill="1" applyBorder="1"/>
    <xf numFmtId="14" fontId="0" fillId="7" borderId="10" xfId="0" applyNumberForma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5" xfId="0" applyFont="1" applyBorder="1"/>
    <xf numFmtId="2" fontId="0" fillId="0" borderId="16" xfId="2" applyNumberFormat="1" applyFont="1" applyBorder="1"/>
    <xf numFmtId="0" fontId="0" fillId="0" borderId="20" xfId="0" applyFont="1" applyBorder="1"/>
    <xf numFmtId="164" fontId="3" fillId="0" borderId="21" xfId="2" applyNumberFormat="1" applyFont="1" applyBorder="1"/>
    <xf numFmtId="164" fontId="0" fillId="0" borderId="16" xfId="0" applyNumberFormat="1" applyBorder="1"/>
    <xf numFmtId="0" fontId="0" fillId="0" borderId="20" xfId="0" applyBorder="1"/>
    <xf numFmtId="44" fontId="0" fillId="0" borderId="21" xfId="0" applyNumberFormat="1" applyBorder="1"/>
    <xf numFmtId="0" fontId="0" fillId="9" borderId="26" xfId="0" applyFill="1" applyBorder="1"/>
    <xf numFmtId="14" fontId="0" fillId="9" borderId="10" xfId="0" applyNumberFormat="1" applyFill="1" applyBorder="1"/>
    <xf numFmtId="14" fontId="0" fillId="9" borderId="27" xfId="0" applyNumberFormat="1" applyFill="1" applyBorder="1"/>
    <xf numFmtId="0" fontId="0" fillId="9" borderId="30" xfId="0" applyFill="1" applyBorder="1"/>
    <xf numFmtId="0" fontId="0" fillId="9" borderId="9" xfId="0" applyFill="1" applyBorder="1"/>
    <xf numFmtId="0" fontId="0" fillId="9" borderId="22" xfId="0" applyFill="1" applyBorder="1"/>
    <xf numFmtId="14" fontId="0" fillId="6" borderId="26" xfId="0" applyNumberForma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1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14" fontId="0" fillId="9" borderId="0" xfId="0" applyNumberFormat="1" applyFill="1"/>
    <xf numFmtId="0" fontId="0" fillId="0" borderId="9" xfId="0" applyBorder="1"/>
    <xf numFmtId="0" fontId="0" fillId="0" borderId="0" xfId="0" applyFill="1"/>
    <xf numFmtId="0" fontId="0" fillId="2" borderId="1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44" fontId="0" fillId="2" borderId="37" xfId="0" applyNumberFormat="1" applyFill="1" applyBorder="1" applyProtection="1">
      <protection locked="0"/>
    </xf>
    <xf numFmtId="0" fontId="3" fillId="0" borderId="15" xfId="0" applyFont="1" applyBorder="1" applyAlignment="1" applyProtection="1">
      <alignment horizontal="right"/>
    </xf>
    <xf numFmtId="0" fontId="0" fillId="10" borderId="31" xfId="0" applyFill="1" applyBorder="1" applyAlignment="1" applyProtection="1"/>
    <xf numFmtId="0" fontId="3" fillId="0" borderId="11" xfId="0" applyFont="1" applyBorder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3" fillId="0" borderId="11" xfId="0" applyFont="1" applyBorder="1" applyAlignment="1" applyProtection="1"/>
    <xf numFmtId="0" fontId="8" fillId="0" borderId="9" xfId="0" applyFont="1" applyFill="1" applyBorder="1" applyAlignment="1" applyProtection="1">
      <alignment horizontal="center" wrapText="1"/>
    </xf>
    <xf numFmtId="0" fontId="8" fillId="0" borderId="33" xfId="0" applyFont="1" applyFill="1" applyBorder="1" applyAlignment="1" applyProtection="1">
      <alignment horizontal="center" wrapText="1"/>
    </xf>
    <xf numFmtId="44" fontId="0" fillId="0" borderId="11" xfId="0" applyNumberFormat="1" applyFill="1" applyBorder="1" applyProtection="1"/>
    <xf numFmtId="44" fontId="0" fillId="0" borderId="16" xfId="0" applyNumberFormat="1" applyFill="1" applyBorder="1" applyProtection="1"/>
    <xf numFmtId="44" fontId="0" fillId="4" borderId="11" xfId="0" applyNumberFormat="1" applyFill="1" applyBorder="1" applyProtection="1"/>
    <xf numFmtId="0" fontId="8" fillId="0" borderId="23" xfId="0" applyFont="1" applyFill="1" applyBorder="1" applyAlignment="1" applyProtection="1">
      <alignment horizontal="right"/>
    </xf>
    <xf numFmtId="44" fontId="8" fillId="0" borderId="36" xfId="0" applyNumberFormat="1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44" fontId="0" fillId="0" borderId="37" xfId="0" applyNumberFormat="1" applyFill="1" applyBorder="1" applyProtection="1"/>
    <xf numFmtId="44" fontId="3" fillId="0" borderId="39" xfId="0" applyNumberFormat="1" applyFont="1" applyFill="1" applyBorder="1" applyProtection="1"/>
    <xf numFmtId="44" fontId="2" fillId="5" borderId="2" xfId="0" applyNumberFormat="1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34" xfId="0" applyBorder="1" applyAlignment="1" applyProtection="1"/>
    <xf numFmtId="0" fontId="0" fillId="0" borderId="13" xfId="0" applyBorder="1" applyAlignment="1" applyProtection="1"/>
    <xf numFmtId="44" fontId="0" fillId="0" borderId="16" xfId="0" applyNumberFormat="1" applyBorder="1" applyProtection="1"/>
    <xf numFmtId="0" fontId="7" fillId="4" borderId="0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44" fontId="0" fillId="0" borderId="16" xfId="0" applyNumberFormat="1" applyFont="1" applyBorder="1" applyProtection="1"/>
    <xf numFmtId="44" fontId="8" fillId="0" borderId="39" xfId="2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Fill="1" applyBorder="1" applyProtection="1"/>
    <xf numFmtId="44" fontId="4" fillId="0" borderId="2" xfId="2" applyFont="1" applyFill="1" applyBorder="1" applyProtection="1"/>
    <xf numFmtId="44" fontId="8" fillId="0" borderId="39" xfId="2" applyFont="1" applyFill="1" applyBorder="1" applyAlignment="1" applyProtection="1">
      <alignment horizontal="right"/>
    </xf>
    <xf numFmtId="0" fontId="0" fillId="0" borderId="1" xfId="0" applyFont="1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44" fontId="0" fillId="0" borderId="0" xfId="2" applyFont="1" applyFill="1" applyBorder="1" applyProtection="1"/>
    <xf numFmtId="0" fontId="5" fillId="0" borderId="1" xfId="0" applyFont="1" applyFill="1" applyBorder="1" applyProtection="1"/>
    <xf numFmtId="44" fontId="9" fillId="0" borderId="39" xfId="2" applyFont="1" applyFill="1" applyBorder="1" applyProtection="1"/>
    <xf numFmtId="44" fontId="8" fillId="0" borderId="2" xfId="0" applyNumberFormat="1" applyFont="1" applyFill="1" applyBorder="1" applyAlignment="1" applyProtection="1">
      <alignment horizontal="center"/>
    </xf>
    <xf numFmtId="44" fontId="8" fillId="0" borderId="36" xfId="0" applyNumberFormat="1" applyFont="1" applyFill="1" applyBorder="1" applyAlignment="1" applyProtection="1">
      <alignment horizontal="center"/>
    </xf>
    <xf numFmtId="44" fontId="3" fillId="0" borderId="2" xfId="0" applyNumberFormat="1" applyFont="1" applyBorder="1" applyProtection="1"/>
    <xf numFmtId="0" fontId="3" fillId="0" borderId="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4" fontId="3" fillId="0" borderId="2" xfId="0" applyNumberFormat="1" applyFont="1" applyFill="1" applyBorder="1" applyProtection="1"/>
    <xf numFmtId="44" fontId="3" fillId="0" borderId="36" xfId="0" applyNumberFormat="1" applyFont="1" applyBorder="1" applyProtection="1"/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44" fontId="0" fillId="0" borderId="11" xfId="0" applyNumberFormat="1" applyBorder="1" applyAlignment="1" applyProtection="1">
      <alignment horizontal="center"/>
    </xf>
    <xf numFmtId="44" fontId="0" fillId="0" borderId="40" xfId="0" applyNumberFormat="1" applyBorder="1" applyAlignment="1" applyProtection="1">
      <alignment horizontal="center"/>
    </xf>
    <xf numFmtId="0" fontId="0" fillId="0" borderId="0" xfId="0" applyProtection="1"/>
    <xf numFmtId="44" fontId="0" fillId="2" borderId="11" xfId="0" applyNumberFormat="1" applyFill="1" applyBorder="1" applyProtection="1">
      <protection locked="0"/>
    </xf>
    <xf numFmtId="0" fontId="6" fillId="4" borderId="11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8" fillId="0" borderId="38" xfId="0" applyFont="1" applyFill="1" applyBorder="1" applyAlignment="1" applyProtection="1">
      <alignment horizontal="right"/>
    </xf>
    <xf numFmtId="0" fontId="8" fillId="0" borderId="17" xfId="0" applyFont="1" applyFill="1" applyBorder="1" applyAlignment="1" applyProtection="1">
      <alignment horizontal="right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right"/>
    </xf>
    <xf numFmtId="0" fontId="3" fillId="0" borderId="17" xfId="0" applyFont="1" applyBorder="1" applyAlignment="1" applyProtection="1">
      <alignment horizontal="right"/>
    </xf>
    <xf numFmtId="0" fontId="7" fillId="4" borderId="1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wrapText="1"/>
    </xf>
    <xf numFmtId="0" fontId="0" fillId="0" borderId="11" xfId="0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3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15" fillId="0" borderId="32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5" fillId="0" borderId="35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right"/>
    </xf>
    <xf numFmtId="0" fontId="3" fillId="0" borderId="17" xfId="0" applyFont="1" applyFill="1" applyBorder="1" applyAlignment="1" applyProtection="1">
      <alignment horizontal="right"/>
    </xf>
    <xf numFmtId="0" fontId="0" fillId="0" borderId="34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2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41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9" fontId="8" fillId="0" borderId="35" xfId="0" applyNumberFormat="1" applyFont="1" applyFill="1" applyBorder="1" applyAlignment="1" applyProtection="1">
      <alignment horizontal="right"/>
    </xf>
    <xf numFmtId="49" fontId="8" fillId="0" borderId="23" xfId="0" applyNumberFormat="1" applyFont="1" applyFill="1" applyBorder="1" applyAlignment="1" applyProtection="1">
      <alignment horizontal="right"/>
    </xf>
    <xf numFmtId="49" fontId="3" fillId="0" borderId="35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right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D0022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ilkerson\Desktop\Copy%20of%20Copy%20of%20FPA%20Budgets%20Spring%202019-Spring%202021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to Spring-FPA Projec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68"/>
  <sheetViews>
    <sheetView showGridLines="0" tabSelected="1" showRuler="0" zoomScaleNormal="100" zoomScalePageLayoutView="90" workbookViewId="0">
      <selection activeCell="E5" sqref="E5:F5"/>
    </sheetView>
  </sheetViews>
  <sheetFormatPr defaultRowHeight="14.5" x14ac:dyDescent="0.35"/>
  <cols>
    <col min="1" max="1" width="11.453125" style="120" customWidth="1"/>
    <col min="2" max="2" width="17.453125" style="120" customWidth="1"/>
    <col min="3" max="3" width="26.26953125" style="120" customWidth="1"/>
    <col min="4" max="4" width="19.453125" style="120" customWidth="1"/>
    <col min="5" max="6" width="19.1796875" style="120" customWidth="1"/>
  </cols>
  <sheetData>
    <row r="1" spans="1:6" ht="18.5" x14ac:dyDescent="0.35">
      <c r="A1" s="148" t="s">
        <v>128</v>
      </c>
      <c r="B1" s="149"/>
      <c r="C1" s="149"/>
      <c r="D1" s="149"/>
      <c r="E1" s="149"/>
      <c r="F1" s="150"/>
    </row>
    <row r="2" spans="1:6" ht="14.5" customHeight="1" x14ac:dyDescent="0.35">
      <c r="A2" s="74" t="s">
        <v>1</v>
      </c>
      <c r="B2" s="151"/>
      <c r="C2" s="140"/>
      <c r="D2" s="75"/>
      <c r="E2" s="76" t="s">
        <v>0</v>
      </c>
      <c r="F2" s="72"/>
    </row>
    <row r="3" spans="1:6" ht="6.65" customHeight="1" x14ac:dyDescent="0.35">
      <c r="A3" s="77"/>
      <c r="B3" s="78"/>
      <c r="C3" s="78"/>
      <c r="D3" s="78"/>
      <c r="E3" s="78"/>
      <c r="F3" s="79"/>
    </row>
    <row r="4" spans="1:6" ht="15.5" x14ac:dyDescent="0.35">
      <c r="A4" s="152" t="s">
        <v>12</v>
      </c>
      <c r="B4" s="153"/>
      <c r="C4" s="153"/>
      <c r="D4" s="153"/>
      <c r="E4" s="153"/>
      <c r="F4" s="154"/>
    </row>
    <row r="5" spans="1:6" ht="14.5" customHeight="1" x14ac:dyDescent="0.35">
      <c r="A5" s="132" t="s">
        <v>96</v>
      </c>
      <c r="B5" s="133"/>
      <c r="C5" s="133"/>
      <c r="D5" s="80" t="s">
        <v>13</v>
      </c>
      <c r="E5" s="203"/>
      <c r="F5" s="204"/>
    </row>
    <row r="6" spans="1:6" ht="14.5" customHeight="1" x14ac:dyDescent="0.35">
      <c r="A6" s="143"/>
      <c r="B6" s="144"/>
      <c r="C6" s="81" t="s">
        <v>3</v>
      </c>
      <c r="D6" s="81" t="s">
        <v>84</v>
      </c>
      <c r="E6" s="81" t="s">
        <v>85</v>
      </c>
      <c r="F6" s="82" t="s">
        <v>5</v>
      </c>
    </row>
    <row r="7" spans="1:6" ht="14.5" customHeight="1" x14ac:dyDescent="0.35">
      <c r="A7" s="141" t="s">
        <v>6</v>
      </c>
      <c r="B7" s="142"/>
      <c r="C7" s="71"/>
      <c r="D7" s="83">
        <f>IF(C7=0,0,IF(E5="",0,VLOOKUP(E5,Data!A5:B9,2,FALSE)))</f>
        <v>0</v>
      </c>
      <c r="E7" s="83">
        <f>IF(C7=0,0,Data!B11)</f>
        <v>0</v>
      </c>
      <c r="F7" s="84">
        <f>C7*(D7+E7)</f>
        <v>0</v>
      </c>
    </row>
    <row r="8" spans="1:6" ht="14.5" customHeight="1" x14ac:dyDescent="0.35">
      <c r="A8" s="141" t="s">
        <v>7</v>
      </c>
      <c r="B8" s="142"/>
      <c r="C8" s="71"/>
      <c r="D8" s="83">
        <f>IF(C8=0,0,Data!B9)</f>
        <v>0</v>
      </c>
      <c r="E8" s="83">
        <v>0</v>
      </c>
      <c r="F8" s="84">
        <f>C8*D8</f>
        <v>0</v>
      </c>
    </row>
    <row r="9" spans="1:6" ht="14.5" customHeight="1" x14ac:dyDescent="0.35">
      <c r="A9" s="141" t="s">
        <v>8</v>
      </c>
      <c r="B9" s="142"/>
      <c r="C9" s="71"/>
      <c r="D9" s="83">
        <f>IF(C9="Yes",-40,0)</f>
        <v>0</v>
      </c>
      <c r="E9" s="85"/>
      <c r="F9" s="84">
        <f>IF(C9="Yes",(C7+C8)*D9,0)</f>
        <v>0</v>
      </c>
    </row>
    <row r="10" spans="1:6" ht="14.5" customHeight="1" thickBot="1" x14ac:dyDescent="0.4">
      <c r="A10" s="155" t="s">
        <v>95</v>
      </c>
      <c r="B10" s="156"/>
      <c r="C10" s="156"/>
      <c r="D10" s="156"/>
      <c r="E10" s="86" t="s">
        <v>101</v>
      </c>
      <c r="F10" s="87">
        <f>SUM(F7:F9)</f>
        <v>0</v>
      </c>
    </row>
    <row r="11" spans="1:6" ht="6.65" customHeight="1" thickTop="1" x14ac:dyDescent="0.35">
      <c r="A11" s="77"/>
      <c r="B11" s="78"/>
      <c r="C11" s="78"/>
      <c r="D11" s="78"/>
      <c r="E11" s="78"/>
      <c r="F11" s="79"/>
    </row>
    <row r="12" spans="1:6" ht="14.5" customHeight="1" x14ac:dyDescent="0.35">
      <c r="A12" s="167" t="s">
        <v>121</v>
      </c>
      <c r="B12" s="168"/>
      <c r="C12" s="168"/>
      <c r="D12" s="168"/>
      <c r="E12" s="168"/>
      <c r="F12" s="169"/>
    </row>
    <row r="13" spans="1:6" ht="14.5" customHeight="1" x14ac:dyDescent="0.35">
      <c r="A13" s="170" t="s">
        <v>118</v>
      </c>
      <c r="B13" s="171"/>
      <c r="C13" s="171"/>
      <c r="D13" s="171"/>
      <c r="E13" s="171"/>
      <c r="F13" s="88" t="s">
        <v>5</v>
      </c>
    </row>
    <row r="14" spans="1:6" ht="14.5" customHeight="1" x14ac:dyDescent="0.35">
      <c r="A14" s="159" t="s">
        <v>97</v>
      </c>
      <c r="B14" s="160"/>
      <c r="C14" s="161"/>
      <c r="D14" s="151"/>
      <c r="E14" s="140"/>
      <c r="F14" s="84">
        <f>_xlfn.IFS(D14="", 0, D14="Yes", 140, D14="No",0)</f>
        <v>0</v>
      </c>
    </row>
    <row r="15" spans="1:6" ht="14.5" customHeight="1" x14ac:dyDescent="0.35">
      <c r="A15" s="162" t="s">
        <v>102</v>
      </c>
      <c r="B15" s="163"/>
      <c r="C15" s="164"/>
      <c r="D15" s="165"/>
      <c r="E15" s="166"/>
      <c r="F15" s="89">
        <f>IF(D15="", 0,VLOOKUP(D15,Data!A71:B77,2,FALSE))</f>
        <v>0</v>
      </c>
    </row>
    <row r="16" spans="1:6" ht="14.5" customHeight="1" x14ac:dyDescent="0.35">
      <c r="A16" s="127"/>
      <c r="B16" s="128"/>
      <c r="C16" s="128"/>
      <c r="D16" s="128"/>
      <c r="E16" s="129"/>
      <c r="F16" s="73">
        <v>0</v>
      </c>
    </row>
    <row r="17" spans="1:6" ht="14.5" customHeight="1" x14ac:dyDescent="0.35">
      <c r="A17" s="127"/>
      <c r="B17" s="128"/>
      <c r="C17" s="128"/>
      <c r="D17" s="128"/>
      <c r="E17" s="129"/>
      <c r="F17" s="73">
        <v>0</v>
      </c>
    </row>
    <row r="18" spans="1:6" ht="15" thickBot="1" x14ac:dyDescent="0.4">
      <c r="A18" s="157" t="s">
        <v>11</v>
      </c>
      <c r="B18" s="158"/>
      <c r="C18" s="158"/>
      <c r="D18" s="158"/>
      <c r="E18" s="158"/>
      <c r="F18" s="90">
        <f>SUM(F14:F17)</f>
        <v>0</v>
      </c>
    </row>
    <row r="19" spans="1:6" ht="15" thickTop="1" x14ac:dyDescent="0.35">
      <c r="A19" s="136" t="s">
        <v>120</v>
      </c>
      <c r="B19" s="137"/>
      <c r="C19" s="137"/>
      <c r="D19" s="137"/>
      <c r="E19" s="137"/>
      <c r="F19" s="91">
        <f>SUM(F10,F18)</f>
        <v>0</v>
      </c>
    </row>
    <row r="20" spans="1:6" ht="6.65" customHeight="1" x14ac:dyDescent="0.35">
      <c r="A20" s="77"/>
      <c r="B20" s="78"/>
      <c r="C20" s="78"/>
      <c r="D20" s="78"/>
      <c r="E20" s="78"/>
      <c r="F20" s="79"/>
    </row>
    <row r="21" spans="1:6" ht="14.5" customHeight="1" x14ac:dyDescent="0.35">
      <c r="A21" s="132" t="s">
        <v>125</v>
      </c>
      <c r="B21" s="133"/>
      <c r="C21" s="133"/>
      <c r="D21" s="133"/>
      <c r="E21" s="133"/>
      <c r="F21" s="145"/>
    </row>
    <row r="22" spans="1:6" ht="14.5" customHeight="1" x14ac:dyDescent="0.35">
      <c r="A22" s="146" t="s">
        <v>116</v>
      </c>
      <c r="B22" s="147"/>
      <c r="C22" s="147"/>
      <c r="D22" s="81" t="s">
        <v>111</v>
      </c>
      <c r="E22" s="92" t="s">
        <v>115</v>
      </c>
      <c r="F22" s="82" t="s">
        <v>5</v>
      </c>
    </row>
    <row r="23" spans="1:6" ht="14.5" customHeight="1" x14ac:dyDescent="0.35">
      <c r="A23" s="93" t="s">
        <v>112</v>
      </c>
      <c r="B23" s="94"/>
      <c r="C23" s="94"/>
      <c r="D23" s="121">
        <v>0</v>
      </c>
      <c r="E23" s="71">
        <v>5</v>
      </c>
      <c r="F23" s="95">
        <f>D23*E23</f>
        <v>0</v>
      </c>
    </row>
    <row r="24" spans="1:6" ht="14.5" customHeight="1" x14ac:dyDescent="0.35">
      <c r="A24" s="93" t="s">
        <v>114</v>
      </c>
      <c r="B24" s="94"/>
      <c r="C24" s="94"/>
      <c r="D24" s="121">
        <v>0</v>
      </c>
      <c r="E24" s="71">
        <v>5</v>
      </c>
      <c r="F24" s="95">
        <f t="shared" ref="F24:F29" si="0">D24*E24</f>
        <v>0</v>
      </c>
    </row>
    <row r="25" spans="1:6" ht="14.5" customHeight="1" x14ac:dyDescent="0.35">
      <c r="A25" s="93" t="s">
        <v>113</v>
      </c>
      <c r="B25" s="94"/>
      <c r="C25" s="94"/>
      <c r="D25" s="121">
        <v>0</v>
      </c>
      <c r="E25" s="71">
        <v>5</v>
      </c>
      <c r="F25" s="95">
        <f t="shared" si="0"/>
        <v>0</v>
      </c>
    </row>
    <row r="26" spans="1:6" ht="14.5" customHeight="1" x14ac:dyDescent="0.35">
      <c r="A26" s="93" t="s">
        <v>117</v>
      </c>
      <c r="B26" s="94"/>
      <c r="C26" s="94"/>
      <c r="D26" s="121">
        <v>0</v>
      </c>
      <c r="E26" s="71">
        <v>5</v>
      </c>
      <c r="F26" s="95">
        <f t="shared" si="0"/>
        <v>0</v>
      </c>
    </row>
    <row r="27" spans="1:6" ht="14.5" customHeight="1" x14ac:dyDescent="0.35">
      <c r="A27" s="138"/>
      <c r="B27" s="139"/>
      <c r="C27" s="140"/>
      <c r="D27" s="121">
        <v>0</v>
      </c>
      <c r="E27" s="71">
        <v>5</v>
      </c>
      <c r="F27" s="95">
        <f t="shared" si="0"/>
        <v>0</v>
      </c>
    </row>
    <row r="28" spans="1:6" ht="14.5" customHeight="1" x14ac:dyDescent="0.35">
      <c r="A28" s="138"/>
      <c r="B28" s="139"/>
      <c r="C28" s="140"/>
      <c r="D28" s="121">
        <v>0</v>
      </c>
      <c r="E28" s="71">
        <v>5</v>
      </c>
      <c r="F28" s="95">
        <f t="shared" si="0"/>
        <v>0</v>
      </c>
    </row>
    <row r="29" spans="1:6" x14ac:dyDescent="0.35">
      <c r="A29" s="138"/>
      <c r="B29" s="139"/>
      <c r="C29" s="140"/>
      <c r="D29" s="121">
        <v>0</v>
      </c>
      <c r="E29" s="71">
        <v>5</v>
      </c>
      <c r="F29" s="95">
        <f t="shared" si="0"/>
        <v>0</v>
      </c>
    </row>
    <row r="30" spans="1:6" ht="14.5" customHeight="1" thickBot="1" x14ac:dyDescent="0.4">
      <c r="A30" s="157" t="s">
        <v>126</v>
      </c>
      <c r="B30" s="158"/>
      <c r="C30" s="158"/>
      <c r="D30" s="158"/>
      <c r="E30" s="158"/>
      <c r="F30" s="90">
        <f>SUM(F23:F24)</f>
        <v>0</v>
      </c>
    </row>
    <row r="31" spans="1:6" ht="15" thickTop="1" x14ac:dyDescent="0.35">
      <c r="A31" s="136" t="s">
        <v>122</v>
      </c>
      <c r="B31" s="137"/>
      <c r="C31" s="137"/>
      <c r="D31" s="137"/>
      <c r="E31" s="137"/>
      <c r="F31" s="91">
        <f>SUM(F10,F30,F18)</f>
        <v>0</v>
      </c>
    </row>
    <row r="32" spans="1:6" ht="5.25" customHeight="1" x14ac:dyDescent="0.35">
      <c r="A32" s="77"/>
      <c r="B32" s="78"/>
      <c r="C32" s="78"/>
      <c r="D32" s="78"/>
      <c r="E32" s="78"/>
      <c r="F32" s="79"/>
    </row>
    <row r="33" spans="1:6" ht="14.5" customHeight="1" x14ac:dyDescent="0.35">
      <c r="A33" s="152" t="s">
        <v>98</v>
      </c>
      <c r="B33" s="153"/>
      <c r="C33" s="153"/>
      <c r="D33" s="153"/>
      <c r="E33" s="153"/>
      <c r="F33" s="154"/>
    </row>
    <row r="34" spans="1:6" ht="14.5" customHeight="1" x14ac:dyDescent="0.35">
      <c r="A34" s="132" t="s">
        <v>14</v>
      </c>
      <c r="B34" s="133"/>
      <c r="C34" s="133"/>
      <c r="D34" s="133"/>
      <c r="E34" s="96" t="s">
        <v>15</v>
      </c>
      <c r="F34" s="97" t="s">
        <v>99</v>
      </c>
    </row>
    <row r="35" spans="1:6" ht="14.5" customHeight="1" x14ac:dyDescent="0.35">
      <c r="A35" s="172"/>
      <c r="B35" s="173"/>
      <c r="C35" s="173"/>
      <c r="D35" s="173"/>
      <c r="E35" s="11">
        <v>0</v>
      </c>
      <c r="F35" s="98">
        <f>IF(E35=0,0, E35/2)</f>
        <v>0</v>
      </c>
    </row>
    <row r="36" spans="1:6" ht="14.5" customHeight="1" x14ac:dyDescent="0.35">
      <c r="A36" s="172"/>
      <c r="B36" s="173"/>
      <c r="C36" s="173"/>
      <c r="D36" s="173"/>
      <c r="E36" s="11">
        <v>0</v>
      </c>
      <c r="F36" s="98">
        <f>IF(E36=0,0, E36/2)</f>
        <v>0</v>
      </c>
    </row>
    <row r="37" spans="1:6" ht="14.5" customHeight="1" thickBot="1" x14ac:dyDescent="0.4">
      <c r="A37" s="130" t="s">
        <v>106</v>
      </c>
      <c r="B37" s="131"/>
      <c r="C37" s="131"/>
      <c r="D37" s="131"/>
      <c r="E37" s="131"/>
      <c r="F37" s="99">
        <f>SUM(F35:F36)</f>
        <v>0</v>
      </c>
    </row>
    <row r="38" spans="1:6" ht="6" customHeight="1" thickTop="1" x14ac:dyDescent="0.35">
      <c r="A38" s="77"/>
      <c r="B38" s="100"/>
      <c r="C38" s="101"/>
      <c r="D38" s="101"/>
      <c r="E38" s="101"/>
      <c r="F38" s="102"/>
    </row>
    <row r="39" spans="1:6" ht="14.5" customHeight="1" x14ac:dyDescent="0.35">
      <c r="A39" s="132" t="s">
        <v>103</v>
      </c>
      <c r="B39" s="133"/>
      <c r="C39" s="133"/>
      <c r="D39" s="133"/>
      <c r="E39" s="96" t="s">
        <v>15</v>
      </c>
      <c r="F39" s="97" t="s">
        <v>99</v>
      </c>
    </row>
    <row r="40" spans="1:6" ht="14.5" customHeight="1" x14ac:dyDescent="0.35">
      <c r="A40" s="134" t="s">
        <v>17</v>
      </c>
      <c r="B40" s="135"/>
      <c r="C40" s="135"/>
      <c r="D40" s="135"/>
      <c r="E40" s="11">
        <v>0</v>
      </c>
      <c r="F40" s="98">
        <f>IF(E40=0,0,(E40/2)*0.98941)</f>
        <v>0</v>
      </c>
    </row>
    <row r="41" spans="1:6" ht="14.5" customHeight="1" x14ac:dyDescent="0.35">
      <c r="A41" s="134" t="s">
        <v>18</v>
      </c>
      <c r="B41" s="135"/>
      <c r="C41" s="135"/>
      <c r="D41" s="135"/>
      <c r="E41" s="11">
        <v>0</v>
      </c>
      <c r="F41" s="98">
        <f>IF(E41=0,0,(E41/2)*0.98941)</f>
        <v>0</v>
      </c>
    </row>
    <row r="42" spans="1:6" x14ac:dyDescent="0.35">
      <c r="A42" s="123"/>
      <c r="B42" s="124"/>
      <c r="C42" s="124"/>
      <c r="D42" s="124"/>
      <c r="E42" s="11">
        <v>0</v>
      </c>
      <c r="F42" s="98">
        <f>_xlfn.IFS(E42=0,0,E42&lt;&gt;"",(E42/2))</f>
        <v>0</v>
      </c>
    </row>
    <row r="43" spans="1:6" ht="14.5" customHeight="1" thickBot="1" x14ac:dyDescent="0.4">
      <c r="A43" s="130" t="s">
        <v>105</v>
      </c>
      <c r="B43" s="131"/>
      <c r="C43" s="131"/>
      <c r="D43" s="131"/>
      <c r="E43" s="131"/>
      <c r="F43" s="103">
        <f>SUM(F40:F42)</f>
        <v>0</v>
      </c>
    </row>
    <row r="44" spans="1:6" ht="6" customHeight="1" thickTop="1" x14ac:dyDescent="0.35">
      <c r="A44" s="104"/>
      <c r="B44" s="78"/>
      <c r="C44" s="105"/>
      <c r="D44" s="105"/>
      <c r="E44" s="106"/>
      <c r="F44" s="102"/>
    </row>
    <row r="45" spans="1:6" ht="14.5" customHeight="1" x14ac:dyDescent="0.35">
      <c r="A45" s="132" t="s">
        <v>20</v>
      </c>
      <c r="B45" s="133"/>
      <c r="C45" s="133"/>
      <c r="D45" s="133"/>
      <c r="E45" s="96" t="s">
        <v>15</v>
      </c>
      <c r="F45" s="97" t="s">
        <v>99</v>
      </c>
    </row>
    <row r="46" spans="1:6" ht="14.5" customHeight="1" x14ac:dyDescent="0.35">
      <c r="A46" s="123"/>
      <c r="B46" s="124"/>
      <c r="C46" s="124"/>
      <c r="D46" s="124"/>
      <c r="E46" s="11">
        <v>0</v>
      </c>
      <c r="F46" s="98">
        <f>IF(E46=0,0,E46/2)</f>
        <v>0</v>
      </c>
    </row>
    <row r="47" spans="1:6" x14ac:dyDescent="0.35">
      <c r="A47" s="172"/>
      <c r="B47" s="173"/>
      <c r="C47" s="173"/>
      <c r="D47" s="173"/>
      <c r="E47" s="11">
        <v>0</v>
      </c>
      <c r="F47" s="98">
        <f>IF(E47=0,0,E47/2)</f>
        <v>0</v>
      </c>
    </row>
    <row r="48" spans="1:6" ht="15" thickBot="1" x14ac:dyDescent="0.4">
      <c r="A48" s="125" t="s">
        <v>104</v>
      </c>
      <c r="B48" s="126"/>
      <c r="C48" s="126"/>
      <c r="D48" s="126"/>
      <c r="E48" s="126"/>
      <c r="F48" s="99">
        <f>SUM(F46:F47)</f>
        <v>0</v>
      </c>
    </row>
    <row r="49" spans="1:6" ht="6" customHeight="1" thickTop="1" x14ac:dyDescent="0.35">
      <c r="A49" s="107"/>
      <c r="B49" s="78"/>
      <c r="C49" s="105"/>
      <c r="D49" s="101"/>
      <c r="E49" s="106"/>
      <c r="F49" s="102"/>
    </row>
    <row r="50" spans="1:6" ht="14.5" customHeight="1" x14ac:dyDescent="0.35">
      <c r="A50" s="132" t="s">
        <v>16</v>
      </c>
      <c r="B50" s="133"/>
      <c r="C50" s="133"/>
      <c r="D50" s="133"/>
      <c r="E50" s="96" t="s">
        <v>15</v>
      </c>
      <c r="F50" s="97" t="s">
        <v>99</v>
      </c>
    </row>
    <row r="51" spans="1:6" ht="14.5" customHeight="1" x14ac:dyDescent="0.35">
      <c r="A51" s="196"/>
      <c r="B51" s="197"/>
      <c r="C51" s="197"/>
      <c r="D51" s="197"/>
      <c r="E51" s="11">
        <v>0</v>
      </c>
      <c r="F51" s="98">
        <f>IF(E51=0,0,E51/2)</f>
        <v>0</v>
      </c>
    </row>
    <row r="52" spans="1:6" ht="14.5" customHeight="1" x14ac:dyDescent="0.35">
      <c r="A52" s="196"/>
      <c r="B52" s="197"/>
      <c r="C52" s="197"/>
      <c r="D52" s="197"/>
      <c r="E52" s="11">
        <v>0</v>
      </c>
      <c r="F52" s="98">
        <f>IF(E52=0,0,E52/2)</f>
        <v>0</v>
      </c>
    </row>
    <row r="53" spans="1:6" ht="15" thickBot="1" x14ac:dyDescent="0.4">
      <c r="A53" s="125" t="s">
        <v>22</v>
      </c>
      <c r="B53" s="126"/>
      <c r="C53" s="126"/>
      <c r="D53" s="126"/>
      <c r="E53" s="126"/>
      <c r="F53" s="108">
        <f>SUM(F51:F52)</f>
        <v>0</v>
      </c>
    </row>
    <row r="54" spans="1:6" ht="15" thickTop="1" x14ac:dyDescent="0.35">
      <c r="A54" s="136" t="s">
        <v>21</v>
      </c>
      <c r="B54" s="137"/>
      <c r="C54" s="137"/>
      <c r="D54" s="137"/>
      <c r="E54" s="137"/>
      <c r="F54" s="91">
        <f>SUM(F37,F43,F48,F53)</f>
        <v>0</v>
      </c>
    </row>
    <row r="55" spans="1:6" ht="6" customHeight="1" x14ac:dyDescent="0.35">
      <c r="A55" s="77"/>
      <c r="B55" s="78"/>
      <c r="C55" s="78"/>
      <c r="D55" s="78"/>
      <c r="E55" s="78"/>
      <c r="F55" s="79"/>
    </row>
    <row r="56" spans="1:6" ht="15.5" x14ac:dyDescent="0.35">
      <c r="A56" s="152" t="s">
        <v>119</v>
      </c>
      <c r="B56" s="153"/>
      <c r="C56" s="153"/>
      <c r="D56" s="153"/>
      <c r="E56" s="153"/>
      <c r="F56" s="154"/>
    </row>
    <row r="57" spans="1:6" x14ac:dyDescent="0.35">
      <c r="A57" s="190" t="s">
        <v>120</v>
      </c>
      <c r="B57" s="191"/>
      <c r="C57" s="191"/>
      <c r="D57" s="191"/>
      <c r="E57" s="191"/>
      <c r="F57" s="109">
        <f>F19</f>
        <v>0</v>
      </c>
    </row>
    <row r="58" spans="1:6" ht="15" thickBot="1" x14ac:dyDescent="0.4">
      <c r="A58" s="192" t="s">
        <v>123</v>
      </c>
      <c r="B58" s="193"/>
      <c r="C58" s="193"/>
      <c r="D58" s="193"/>
      <c r="E58" s="193"/>
      <c r="F58" s="110">
        <f>F54</f>
        <v>0</v>
      </c>
    </row>
    <row r="59" spans="1:6" ht="15" thickTop="1" x14ac:dyDescent="0.35">
      <c r="A59" s="188" t="str">
        <f>IF(F59&lt;=0, "Approximate refund", "Amount I will still owe CMU after financial aid has paid")</f>
        <v>Approximate refund</v>
      </c>
      <c r="B59" s="189"/>
      <c r="C59" s="189"/>
      <c r="D59" s="189"/>
      <c r="E59" s="189"/>
      <c r="F59" s="111">
        <f>F57-F58</f>
        <v>0</v>
      </c>
    </row>
    <row r="60" spans="1:6" s="70" customFormat="1" ht="6" customHeight="1" x14ac:dyDescent="0.35">
      <c r="A60" s="112"/>
      <c r="B60" s="113"/>
      <c r="C60" s="113"/>
      <c r="D60" s="113"/>
      <c r="E60" s="113"/>
      <c r="F60" s="114"/>
    </row>
    <row r="61" spans="1:6" ht="15" thickBot="1" x14ac:dyDescent="0.4">
      <c r="A61" s="194" t="s">
        <v>127</v>
      </c>
      <c r="B61" s="195"/>
      <c r="C61" s="195"/>
      <c r="D61" s="195"/>
      <c r="E61" s="195"/>
      <c r="F61" s="115">
        <f>F30</f>
        <v>0</v>
      </c>
    </row>
    <row r="62" spans="1:6" ht="15" thickTop="1" x14ac:dyDescent="0.35">
      <c r="A62" s="188" t="s">
        <v>124</v>
      </c>
      <c r="B62" s="189"/>
      <c r="C62" s="189"/>
      <c r="D62" s="189"/>
      <c r="E62" s="189"/>
      <c r="F62" s="111">
        <f>F59+F61</f>
        <v>0</v>
      </c>
    </row>
    <row r="63" spans="1:6" ht="5.25" customHeight="1" x14ac:dyDescent="0.35">
      <c r="A63" s="116"/>
      <c r="B63" s="117"/>
      <c r="C63" s="117"/>
      <c r="D63" s="117"/>
      <c r="E63" s="117"/>
      <c r="F63" s="111"/>
    </row>
    <row r="64" spans="1:6" ht="14.5" customHeight="1" x14ac:dyDescent="0.35">
      <c r="A64" s="152" t="s">
        <v>100</v>
      </c>
      <c r="B64" s="153"/>
      <c r="C64" s="153"/>
      <c r="D64" s="153"/>
      <c r="E64" s="153"/>
      <c r="F64" s="154"/>
    </row>
    <row r="65" spans="1:6" ht="14.5" customHeight="1" x14ac:dyDescent="0.35">
      <c r="A65" s="184" t="s">
        <v>92</v>
      </c>
      <c r="B65" s="185"/>
      <c r="C65" s="122" t="s">
        <v>26</v>
      </c>
      <c r="D65" s="182" t="s">
        <v>107</v>
      </c>
      <c r="E65" s="182"/>
      <c r="F65" s="183"/>
    </row>
    <row r="66" spans="1:6" ht="14.5" customHeight="1" x14ac:dyDescent="0.35">
      <c r="A66" s="186" t="s">
        <v>23</v>
      </c>
      <c r="B66" s="187"/>
      <c r="C66" s="118" t="str">
        <f>IF(F59&gt;0, _xlfn.IFS(Data!H58&lt;Data!B58,F59/Data!B59, Data!H58&lt;Data!C58,F59/Data!C59,Data!H58&lt;Data!D58,F59/Data!D59,Data!H58&gt;Data!G58, "Past Deadline"), "N/A")</f>
        <v>N/A</v>
      </c>
      <c r="D66" s="182"/>
      <c r="E66" s="182"/>
      <c r="F66" s="183"/>
    </row>
    <row r="67" spans="1:6" x14ac:dyDescent="0.35">
      <c r="A67" s="186" t="s">
        <v>24</v>
      </c>
      <c r="B67" s="187"/>
      <c r="C67" s="118" t="str">
        <f>IF(F59&gt;0,_xlfn.IFS(Data!H58&lt;Data!B60,F59/Data!B61, Data!H58&lt;Data!C60,F59/Data!C61,Data!H58&lt;Data!D60,F59/Data!D61, Data!H58&lt;Data!E60, F59/Data!E61,Data!H58&lt;Data!F60, F59/Data!F61, Data!H58&lt;Data!G60, F59/Data!G61, Data!H58&gt;Data!G58, "Past Deadline"), "N/A")</f>
        <v>N/A</v>
      </c>
      <c r="D67" s="176" t="s">
        <v>108</v>
      </c>
      <c r="E67" s="177"/>
      <c r="F67" s="178"/>
    </row>
    <row r="68" spans="1:6" ht="15" thickBot="1" x14ac:dyDescent="0.4">
      <c r="A68" s="174" t="s">
        <v>25</v>
      </c>
      <c r="B68" s="175"/>
      <c r="C68" s="119" t="str">
        <f>IF(F59&gt;0,_xlfn.IFS(Data!H58&lt;Data!B62,F59/Data!B63, Data!H58&lt;Data!C62,F59/Data!C63,Data!H58&lt;Data!D62,F59/Data!D63, Data!H58&lt;Data!E62, F59/Data!E63,Data!H58&lt; Data!F62, F59/Data!F63, Data!H58&lt;Data!G62, F59/Data!G63, Data!H58&lt;Data!H58, F59/Data!H58, Data!H58&lt;Data!H58, F59/Data!H58,Data!H58&lt;Data!H58, F59/Data!H58, Data!H58&lt;Data!H58, F59/Data!H58, Data!H58&lt;Data!H62, F59/Data!H63, Data!H58&lt;Data!I62, F59/Data!I63, Data!H58&lt;Data!J62, F59/Data!J63, Data!H58&gt;Data!G58, "Past Deadline"), "N/A")</f>
        <v>N/A</v>
      </c>
      <c r="D68" s="179" t="s">
        <v>109</v>
      </c>
      <c r="E68" s="180"/>
      <c r="F68" s="181"/>
    </row>
  </sheetData>
  <sheetProtection algorithmName="SHA-512" hashValue="RpMfoiyz97cKPNcx6mBbaB3Y3oVe4nWSH4t7GqvBtgzdhpDXxQMKODeIIrY+DR4sHy5kTankIsoZOz3KmMXz5A==" saltValue="JHNyVfrRfz7LH8CdA5Xkmg==" spinCount="100000" sheet="1" selectLockedCells="1"/>
  <protectedRanges>
    <protectedRange sqref="A1:F3" name="Name_ID"/>
    <protectedRange sqref="A51:E52" name="FamilyContr"/>
    <protectedRange sqref="A46:E47" name="Grants"/>
    <protectedRange sqref="E40:E42" name="Loans"/>
    <protectedRange sqref="A35:E36" name="Scholarships"/>
    <protectedRange sqref="A16:F17" name="Other Expenses"/>
    <protectedRange sqref="D14:E15" name="First Semester and Parking"/>
    <protectedRange sqref="B23:C26" name="Dorm MealPlan"/>
    <protectedRange sqref="C7:C9" name="Tuition and Fees"/>
    <protectedRange sqref="E5" name="Tuition Classification"/>
  </protectedRanges>
  <mergeCells count="60">
    <mergeCell ref="A58:E58"/>
    <mergeCell ref="A61:E61"/>
    <mergeCell ref="A62:E62"/>
    <mergeCell ref="A50:D50"/>
    <mergeCell ref="A47:D47"/>
    <mergeCell ref="A48:E48"/>
    <mergeCell ref="A51:D51"/>
    <mergeCell ref="A52:D52"/>
    <mergeCell ref="A43:E43"/>
    <mergeCell ref="A18:E18"/>
    <mergeCell ref="A35:D35"/>
    <mergeCell ref="A36:D36"/>
    <mergeCell ref="A68:B68"/>
    <mergeCell ref="D67:F67"/>
    <mergeCell ref="D68:F68"/>
    <mergeCell ref="D65:F66"/>
    <mergeCell ref="A54:E54"/>
    <mergeCell ref="A65:B65"/>
    <mergeCell ref="A66:B66"/>
    <mergeCell ref="A67:B67"/>
    <mergeCell ref="A64:F64"/>
    <mergeCell ref="A56:F56"/>
    <mergeCell ref="A59:E59"/>
    <mergeCell ref="A57:E57"/>
    <mergeCell ref="A1:F1"/>
    <mergeCell ref="B2:C2"/>
    <mergeCell ref="A4:F4"/>
    <mergeCell ref="A7:B7"/>
    <mergeCell ref="A8:B8"/>
    <mergeCell ref="E5:F5"/>
    <mergeCell ref="A5:C5"/>
    <mergeCell ref="A9:B9"/>
    <mergeCell ref="A6:B6"/>
    <mergeCell ref="A21:F21"/>
    <mergeCell ref="A22:C22"/>
    <mergeCell ref="A19:E19"/>
    <mergeCell ref="A10:D10"/>
    <mergeCell ref="A16:E16"/>
    <mergeCell ref="A14:C14"/>
    <mergeCell ref="A15:C15"/>
    <mergeCell ref="D14:E14"/>
    <mergeCell ref="D15:E15"/>
    <mergeCell ref="A12:F12"/>
    <mergeCell ref="A13:E13"/>
    <mergeCell ref="A46:D46"/>
    <mergeCell ref="A53:E53"/>
    <mergeCell ref="A17:E17"/>
    <mergeCell ref="A37:E37"/>
    <mergeCell ref="A39:D39"/>
    <mergeCell ref="A40:D40"/>
    <mergeCell ref="A41:D41"/>
    <mergeCell ref="A42:D42"/>
    <mergeCell ref="A31:E31"/>
    <mergeCell ref="A34:D34"/>
    <mergeCell ref="A27:C27"/>
    <mergeCell ref="A28:C28"/>
    <mergeCell ref="A29:C29"/>
    <mergeCell ref="A45:D45"/>
    <mergeCell ref="A33:F33"/>
    <mergeCell ref="A30:E30"/>
  </mergeCells>
  <conditionalFormatting sqref="A61:A62">
    <cfRule type="containsText" dxfId="5" priority="20" operator="containsText" text="Total amount due after FPA">
      <formula>NOT(ISERROR(SEARCH("Total amount due after FPA",A61)))</formula>
    </cfRule>
    <cfRule type="containsText" dxfId="4" priority="22" operator="containsText" text="Approximate Refund">
      <formula>NOT(ISERROR(SEARCH("Approximate Refund",A61)))</formula>
    </cfRule>
  </conditionalFormatting>
  <conditionalFormatting sqref="F59 F62">
    <cfRule type="cellIs" dxfId="3" priority="2" operator="equal">
      <formula>0</formula>
    </cfRule>
    <cfRule type="cellIs" dxfId="2" priority="19" operator="greaterThan">
      <formula>0</formula>
    </cfRule>
    <cfRule type="cellIs" dxfId="1" priority="21" operator="lessThan">
      <formula>0</formula>
    </cfRule>
  </conditionalFormatting>
  <conditionalFormatting sqref="A61:A62">
    <cfRule type="containsText" dxfId="0" priority="5" operator="containsText" text="I will still owe">
      <formula>NOT(ISERROR(SEARCH("I will still owe",A61)))</formula>
    </cfRule>
  </conditionalFormatting>
  <dataValidations count="2">
    <dataValidation type="list" allowBlank="1" showInputMessage="1" showErrorMessage="1" sqref="C9" xr:uid="{00000000-0002-0000-0000-000000000000}">
      <formula1>"Yes,No"</formula1>
    </dataValidation>
    <dataValidation type="list" allowBlank="1" showInputMessage="1" showErrorMessage="1" sqref="D14" xr:uid="{AE600DF0-AC00-4E2F-B533-88568A7A5CBE}">
      <formula1>"Yes, No"</formula1>
    </dataValidation>
  </dataValidations>
  <pageMargins left="0.25" right="0.25" top="0.25" bottom="0.25" header="0.3" footer="0.3"/>
  <pageSetup scale="85" fitToWidth="0" orientation="portrait" r:id="rId1"/>
  <ignoredErrors>
    <ignoredError sqref="F14:F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Data!$A$5:$A$9</xm:f>
          </x14:formula1>
          <xm:sqref>E5</xm:sqref>
        </x14:dataValidation>
        <x14:dataValidation type="list" allowBlank="1" showInputMessage="1" showErrorMessage="1" xr:uid="{09DA3ED2-2843-4BF0-ADAF-90B4864CA6ED}">
          <x14:formula1>
            <xm:f>Data!$A$71:$A$77</xm:f>
          </x14:formula1>
          <xm:sqref>D15:E15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1"/>
  <sheetViews>
    <sheetView topLeftCell="A47" workbookViewId="0">
      <selection activeCell="E51" sqref="E51"/>
    </sheetView>
  </sheetViews>
  <sheetFormatPr defaultRowHeight="14.5" x14ac:dyDescent="0.35"/>
  <cols>
    <col min="1" max="1" width="35.1796875" customWidth="1"/>
    <col min="2" max="2" width="17.26953125" customWidth="1"/>
    <col min="3" max="3" width="21.7265625" bestFit="1" customWidth="1"/>
    <col min="4" max="4" width="10.54296875" bestFit="1" customWidth="1"/>
    <col min="5" max="5" width="12.7265625" bestFit="1" customWidth="1"/>
    <col min="6" max="6" width="12.81640625" customWidth="1"/>
    <col min="7" max="7" width="14.1796875" bestFit="1" customWidth="1"/>
    <col min="8" max="8" width="10.453125" bestFit="1" customWidth="1"/>
    <col min="9" max="9" width="10.81640625" bestFit="1" customWidth="1"/>
    <col min="10" max="10" width="9.7265625" bestFit="1" customWidth="1"/>
    <col min="11" max="11" width="10.453125" bestFit="1" customWidth="1"/>
    <col min="12" max="14" width="10.7265625" bestFit="1" customWidth="1"/>
    <col min="15" max="15" width="9.7265625" bestFit="1" customWidth="1"/>
    <col min="16" max="16" width="10.7265625" bestFit="1" customWidth="1"/>
  </cols>
  <sheetData>
    <row r="1" spans="1:7" x14ac:dyDescent="0.35">
      <c r="A1" s="1" t="s">
        <v>27</v>
      </c>
    </row>
    <row r="2" spans="1:7" ht="15" thickBot="1" x14ac:dyDescent="0.4"/>
    <row r="3" spans="1:7" x14ac:dyDescent="0.35">
      <c r="A3" s="198" t="s">
        <v>2</v>
      </c>
      <c r="B3" s="199"/>
      <c r="C3" s="14"/>
      <c r="D3" s="198" t="s">
        <v>28</v>
      </c>
      <c r="E3" s="200"/>
      <c r="F3" s="199"/>
    </row>
    <row r="4" spans="1:7" x14ac:dyDescent="0.35">
      <c r="A4" s="4"/>
      <c r="B4" s="15" t="s">
        <v>29</v>
      </c>
      <c r="D4" s="9" t="s">
        <v>30</v>
      </c>
      <c r="E4" s="5" t="s">
        <v>31</v>
      </c>
      <c r="F4" s="3" t="s">
        <v>32</v>
      </c>
    </row>
    <row r="5" spans="1:7" x14ac:dyDescent="0.35">
      <c r="A5" s="4" t="s">
        <v>33</v>
      </c>
      <c r="B5" s="15">
        <v>318.10000000000002</v>
      </c>
      <c r="D5" s="4" t="s">
        <v>19</v>
      </c>
      <c r="E5" s="5" t="s">
        <v>9</v>
      </c>
      <c r="F5" s="3"/>
    </row>
    <row r="6" spans="1:7" x14ac:dyDescent="0.35">
      <c r="A6" s="4" t="s">
        <v>34</v>
      </c>
      <c r="B6" s="15">
        <v>740</v>
      </c>
      <c r="D6" s="4" t="s">
        <v>9</v>
      </c>
      <c r="E6" s="5"/>
      <c r="F6" s="3"/>
    </row>
    <row r="7" spans="1:7" x14ac:dyDescent="0.35">
      <c r="A7" s="4" t="s">
        <v>35</v>
      </c>
      <c r="B7" s="15">
        <v>430</v>
      </c>
      <c r="D7" s="4"/>
      <c r="E7" s="5"/>
      <c r="F7" s="3"/>
    </row>
    <row r="8" spans="1:7" ht="15" thickBot="1" x14ac:dyDescent="0.4">
      <c r="A8" s="4" t="s">
        <v>36</v>
      </c>
      <c r="B8" s="16">
        <v>430</v>
      </c>
      <c r="D8" s="6" t="e">
        <f>IF('[1]Fall to Spring-FPA Projected'!C8:E8="In-State","In_State",IF('[1]Fall to Spring-FPA Projected'!C8:E8="","Blank","Out_of_State"))</f>
        <v>#REF!</v>
      </c>
      <c r="E8" s="7"/>
      <c r="F8" s="2"/>
    </row>
    <row r="9" spans="1:7" x14ac:dyDescent="0.35">
      <c r="A9" s="4" t="s">
        <v>7</v>
      </c>
      <c r="B9" s="16">
        <v>400</v>
      </c>
      <c r="D9" s="5"/>
      <c r="E9" s="5"/>
      <c r="F9" s="5"/>
      <c r="G9" s="5"/>
    </row>
    <row r="10" spans="1:7" x14ac:dyDescent="0.35">
      <c r="A10" s="4" t="s">
        <v>28</v>
      </c>
      <c r="B10" s="16">
        <v>40</v>
      </c>
      <c r="D10" s="5"/>
      <c r="E10" s="5"/>
      <c r="F10" s="5"/>
    </row>
    <row r="11" spans="1:7" ht="15" thickBot="1" x14ac:dyDescent="0.4">
      <c r="A11" s="12" t="s">
        <v>4</v>
      </c>
      <c r="B11" s="17">
        <v>32.1</v>
      </c>
      <c r="D11" s="5"/>
      <c r="E11" s="5"/>
      <c r="F11" s="5"/>
    </row>
    <row r="12" spans="1:7" ht="15" thickBot="1" x14ac:dyDescent="0.4"/>
    <row r="13" spans="1:7" x14ac:dyDescent="0.35">
      <c r="A13" s="198" t="s">
        <v>37</v>
      </c>
      <c r="B13" s="200"/>
      <c r="C13" s="200"/>
      <c r="D13" s="8"/>
    </row>
    <row r="14" spans="1:7" x14ac:dyDescent="0.35">
      <c r="A14" s="4"/>
      <c r="B14" s="18" t="s">
        <v>38</v>
      </c>
      <c r="C14" s="18" t="s">
        <v>39</v>
      </c>
      <c r="D14" s="3"/>
    </row>
    <row r="15" spans="1:7" x14ac:dyDescent="0.35">
      <c r="A15" s="4" t="s">
        <v>93</v>
      </c>
      <c r="B15" s="19">
        <v>11250</v>
      </c>
      <c r="C15" s="19">
        <v>5625</v>
      </c>
      <c r="D15" s="3"/>
      <c r="E15" t="s">
        <v>40</v>
      </c>
    </row>
    <row r="16" spans="1:7" x14ac:dyDescent="0.35">
      <c r="A16" s="4" t="s">
        <v>41</v>
      </c>
      <c r="B16" s="19">
        <v>7400</v>
      </c>
      <c r="C16" s="19">
        <v>3700</v>
      </c>
      <c r="D16" s="3"/>
      <c r="E16" t="s">
        <v>6</v>
      </c>
    </row>
    <row r="17" spans="1:4" x14ac:dyDescent="0.35">
      <c r="A17" s="4" t="s">
        <v>42</v>
      </c>
      <c r="B17" s="19">
        <v>9200</v>
      </c>
      <c r="C17" s="19">
        <v>4600</v>
      </c>
      <c r="D17" s="3"/>
    </row>
    <row r="18" spans="1:4" x14ac:dyDescent="0.35">
      <c r="A18" s="4" t="s">
        <v>43</v>
      </c>
      <c r="B18" s="19">
        <v>10250</v>
      </c>
      <c r="C18" s="19">
        <v>5125</v>
      </c>
      <c r="D18" s="3"/>
    </row>
    <row r="19" spans="1:4" x14ac:dyDescent="0.35">
      <c r="A19" s="4" t="s">
        <v>44</v>
      </c>
      <c r="B19" s="19">
        <v>6600</v>
      </c>
      <c r="C19" s="19">
        <v>3300</v>
      </c>
      <c r="D19" s="3"/>
    </row>
    <row r="20" spans="1:4" x14ac:dyDescent="0.35">
      <c r="A20" s="4" t="s">
        <v>45</v>
      </c>
      <c r="B20" s="19">
        <v>6100</v>
      </c>
      <c r="C20" s="19">
        <v>3050</v>
      </c>
      <c r="D20" s="3"/>
    </row>
    <row r="21" spans="1:4" x14ac:dyDescent="0.35">
      <c r="A21" s="4" t="s">
        <v>46</v>
      </c>
      <c r="B21" s="19">
        <v>7000</v>
      </c>
      <c r="C21" s="19">
        <v>3500</v>
      </c>
      <c r="D21" s="3"/>
    </row>
    <row r="22" spans="1:4" x14ac:dyDescent="0.35">
      <c r="A22" s="4" t="s">
        <v>47</v>
      </c>
      <c r="B22" s="19">
        <v>9200</v>
      </c>
      <c r="C22" s="19">
        <v>4600</v>
      </c>
      <c r="D22" s="3"/>
    </row>
    <row r="23" spans="1:4" x14ac:dyDescent="0.35">
      <c r="A23" s="4" t="s">
        <v>48</v>
      </c>
      <c r="B23" s="19">
        <v>10250</v>
      </c>
      <c r="C23" s="19">
        <v>5125</v>
      </c>
      <c r="D23" s="3"/>
    </row>
    <row r="24" spans="1:4" x14ac:dyDescent="0.35">
      <c r="A24" s="4" t="s">
        <v>49</v>
      </c>
      <c r="B24" s="19">
        <v>6500</v>
      </c>
      <c r="C24" s="19">
        <v>3250</v>
      </c>
      <c r="D24" s="3"/>
    </row>
    <row r="25" spans="1:4" x14ac:dyDescent="0.35">
      <c r="A25" s="4" t="s">
        <v>88</v>
      </c>
      <c r="B25" s="19">
        <v>6600</v>
      </c>
      <c r="C25" s="19">
        <v>3300</v>
      </c>
      <c r="D25" s="3"/>
    </row>
    <row r="26" spans="1:4" x14ac:dyDescent="0.35">
      <c r="A26" s="4" t="s">
        <v>89</v>
      </c>
      <c r="B26" s="19">
        <v>7200</v>
      </c>
      <c r="C26" s="19">
        <v>3600</v>
      </c>
      <c r="D26" s="3"/>
    </row>
    <row r="27" spans="1:4" x14ac:dyDescent="0.35">
      <c r="A27" s="4" t="s">
        <v>86</v>
      </c>
      <c r="B27" s="19">
        <v>7300</v>
      </c>
      <c r="C27" s="19">
        <v>3650</v>
      </c>
      <c r="D27" s="3"/>
    </row>
    <row r="28" spans="1:4" x14ac:dyDescent="0.35">
      <c r="A28" s="4" t="s">
        <v>87</v>
      </c>
      <c r="B28" s="19">
        <v>8100</v>
      </c>
      <c r="C28" s="19">
        <v>4050</v>
      </c>
      <c r="D28" s="3"/>
    </row>
    <row r="29" spans="1:4" x14ac:dyDescent="0.35">
      <c r="A29" s="4" t="s">
        <v>50</v>
      </c>
      <c r="B29" s="19">
        <v>7600</v>
      </c>
      <c r="C29" s="19">
        <v>3800</v>
      </c>
      <c r="D29" s="3"/>
    </row>
    <row r="30" spans="1:4" x14ac:dyDescent="0.35">
      <c r="A30" s="4" t="s">
        <v>51</v>
      </c>
      <c r="B30" s="19">
        <v>10250</v>
      </c>
      <c r="C30" s="19">
        <v>5125</v>
      </c>
      <c r="D30" s="3"/>
    </row>
    <row r="31" spans="1:4" x14ac:dyDescent="0.35">
      <c r="A31" s="4" t="s">
        <v>52</v>
      </c>
      <c r="B31" s="19">
        <v>6100</v>
      </c>
      <c r="C31" s="19">
        <v>3050</v>
      </c>
      <c r="D31" s="3"/>
    </row>
    <row r="32" spans="1:4" x14ac:dyDescent="0.35">
      <c r="A32" s="4" t="s">
        <v>53</v>
      </c>
      <c r="B32" s="19">
        <v>7625</v>
      </c>
      <c r="C32" s="19">
        <v>3812.5</v>
      </c>
      <c r="D32" s="3"/>
    </row>
    <row r="33" spans="1:4" x14ac:dyDescent="0.35">
      <c r="A33" s="4" t="s">
        <v>54</v>
      </c>
      <c r="B33" s="19">
        <v>4470</v>
      </c>
      <c r="C33" s="19">
        <v>2235</v>
      </c>
      <c r="D33" s="3"/>
    </row>
    <row r="34" spans="1:4" x14ac:dyDescent="0.35">
      <c r="A34" s="4" t="s">
        <v>55</v>
      </c>
      <c r="B34" s="19">
        <v>6600</v>
      </c>
      <c r="C34" s="19">
        <v>3300</v>
      </c>
      <c r="D34" s="3"/>
    </row>
    <row r="35" spans="1:4" x14ac:dyDescent="0.35">
      <c r="A35" s="4" t="s">
        <v>56</v>
      </c>
      <c r="B35" s="19">
        <v>4470</v>
      </c>
      <c r="C35" s="19">
        <v>2235</v>
      </c>
      <c r="D35" s="3"/>
    </row>
    <row r="36" spans="1:4" x14ac:dyDescent="0.35">
      <c r="A36" s="4" t="s">
        <v>57</v>
      </c>
      <c r="B36" s="19">
        <v>6600</v>
      </c>
      <c r="C36" s="19">
        <v>3300</v>
      </c>
      <c r="D36" s="3"/>
    </row>
    <row r="37" spans="1:4" x14ac:dyDescent="0.35">
      <c r="A37" s="4" t="s">
        <v>58</v>
      </c>
      <c r="B37" s="19">
        <v>6700</v>
      </c>
      <c r="C37" s="19">
        <v>3350</v>
      </c>
      <c r="D37" s="3"/>
    </row>
    <row r="38" spans="1:4" x14ac:dyDescent="0.35">
      <c r="A38" s="4" t="s">
        <v>59</v>
      </c>
      <c r="B38" s="19">
        <v>8000</v>
      </c>
      <c r="C38" s="19">
        <v>4000</v>
      </c>
      <c r="D38" s="3"/>
    </row>
    <row r="39" spans="1:4" ht="15" thickBot="1" x14ac:dyDescent="0.4">
      <c r="A39" s="6" t="s">
        <v>60</v>
      </c>
      <c r="B39" s="20">
        <v>6600</v>
      </c>
      <c r="C39" s="20">
        <v>3300</v>
      </c>
      <c r="D39" s="2"/>
    </row>
    <row r="40" spans="1:4" ht="15" thickBot="1" x14ac:dyDescent="0.4"/>
    <row r="41" spans="1:4" x14ac:dyDescent="0.35">
      <c r="A41" s="21" t="s">
        <v>61</v>
      </c>
      <c r="B41" s="22"/>
      <c r="C41" s="8"/>
    </row>
    <row r="42" spans="1:4" x14ac:dyDescent="0.35">
      <c r="A42" s="4" t="s">
        <v>10</v>
      </c>
      <c r="B42" s="23">
        <v>60</v>
      </c>
      <c r="C42" s="24">
        <v>30</v>
      </c>
    </row>
    <row r="43" spans="1:4" x14ac:dyDescent="0.35">
      <c r="A43" s="4" t="s">
        <v>62</v>
      </c>
      <c r="B43" s="23">
        <v>50</v>
      </c>
      <c r="C43" s="24"/>
    </row>
    <row r="44" spans="1:4" ht="15" thickBot="1" x14ac:dyDescent="0.4">
      <c r="A44" s="6" t="s">
        <v>63</v>
      </c>
      <c r="B44" s="25">
        <v>150</v>
      </c>
      <c r="C44" s="26"/>
    </row>
    <row r="45" spans="1:4" ht="15" thickBot="1" x14ac:dyDescent="0.4">
      <c r="B45" s="27"/>
      <c r="C45" s="27"/>
    </row>
    <row r="46" spans="1:4" x14ac:dyDescent="0.35">
      <c r="A46" s="21" t="s">
        <v>64</v>
      </c>
      <c r="B46" s="28"/>
      <c r="C46" s="29"/>
    </row>
    <row r="47" spans="1:4" x14ac:dyDescent="0.35">
      <c r="A47" s="30"/>
      <c r="B47" s="23"/>
      <c r="C47" s="24"/>
    </row>
    <row r="48" spans="1:4" x14ac:dyDescent="0.35">
      <c r="A48" s="4" t="s">
        <v>90</v>
      </c>
      <c r="B48" s="23">
        <v>5068</v>
      </c>
      <c r="C48" s="24">
        <v>2534</v>
      </c>
    </row>
    <row r="49" spans="1:10" ht="15" thickBot="1" x14ac:dyDescent="0.4">
      <c r="A49" s="6" t="s">
        <v>91</v>
      </c>
      <c r="B49" s="25">
        <v>4668</v>
      </c>
      <c r="C49" s="26">
        <v>2334</v>
      </c>
    </row>
    <row r="50" spans="1:10" ht="15" thickBot="1" x14ac:dyDescent="0.4"/>
    <row r="51" spans="1:10" x14ac:dyDescent="0.35">
      <c r="A51" s="31"/>
      <c r="B51" s="22"/>
      <c r="C51" s="22"/>
      <c r="D51" s="22"/>
      <c r="E51" s="22"/>
      <c r="F51" s="13"/>
      <c r="G51" s="22"/>
    </row>
    <row r="52" spans="1:10" x14ac:dyDescent="0.35">
      <c r="A52" s="4" t="s">
        <v>65</v>
      </c>
      <c r="B52" s="5" t="s">
        <v>66</v>
      </c>
      <c r="C52" s="5" t="s">
        <v>67</v>
      </c>
      <c r="D52" s="5" t="s">
        <v>68</v>
      </c>
      <c r="E52" s="5"/>
      <c r="F52" s="13"/>
      <c r="G52" s="13" t="s">
        <v>69</v>
      </c>
    </row>
    <row r="53" spans="1:10" x14ac:dyDescent="0.35">
      <c r="A53" s="4" t="s">
        <v>23</v>
      </c>
      <c r="B53" s="32">
        <v>43605</v>
      </c>
      <c r="C53" s="32">
        <v>43632</v>
      </c>
      <c r="D53" s="32">
        <v>43662</v>
      </c>
      <c r="E53" s="5"/>
      <c r="F53" s="5"/>
      <c r="G53" s="33">
        <v>43631</v>
      </c>
    </row>
    <row r="54" spans="1:10" x14ac:dyDescent="0.35">
      <c r="A54" s="4" t="s">
        <v>70</v>
      </c>
      <c r="B54" s="32">
        <v>43605</v>
      </c>
      <c r="C54" s="32">
        <v>43618</v>
      </c>
      <c r="D54" s="32">
        <v>43632</v>
      </c>
      <c r="E54" s="32">
        <v>43648</v>
      </c>
      <c r="F54" s="32">
        <v>43662</v>
      </c>
      <c r="G54" s="33">
        <v>43631</v>
      </c>
    </row>
    <row r="55" spans="1:10" x14ac:dyDescent="0.35">
      <c r="A55" s="4"/>
      <c r="B55" s="5"/>
      <c r="C55" s="5"/>
      <c r="D55" s="5"/>
      <c r="E55" s="5"/>
      <c r="F55" s="5"/>
      <c r="G55" s="5"/>
    </row>
    <row r="56" spans="1:10" x14ac:dyDescent="0.35">
      <c r="A56" s="4"/>
      <c r="B56" s="5"/>
      <c r="C56" s="5"/>
      <c r="D56" s="5"/>
      <c r="E56" s="5"/>
      <c r="F56" s="5"/>
      <c r="G56" s="13"/>
    </row>
    <row r="57" spans="1:10" x14ac:dyDescent="0.35">
      <c r="A57" s="35"/>
      <c r="B57" s="36"/>
      <c r="C57" s="36"/>
      <c r="D57" s="36"/>
      <c r="E57" s="36"/>
      <c r="F57" s="36"/>
    </row>
    <row r="58" spans="1:10" x14ac:dyDescent="0.35">
      <c r="A58" s="40" t="s">
        <v>23</v>
      </c>
      <c r="B58" s="42">
        <v>44212</v>
      </c>
      <c r="C58" s="42">
        <v>44243</v>
      </c>
      <c r="D58" s="42">
        <v>44271</v>
      </c>
      <c r="E58" s="42">
        <v>44302</v>
      </c>
      <c r="F58" s="42">
        <v>44332</v>
      </c>
      <c r="G58" s="64">
        <v>44270</v>
      </c>
      <c r="H58" s="66">
        <f ca="1">TODAY()</f>
        <v>44271</v>
      </c>
    </row>
    <row r="59" spans="1:10" x14ac:dyDescent="0.35">
      <c r="A59" s="39" t="s">
        <v>72</v>
      </c>
      <c r="B59" s="41">
        <v>5</v>
      </c>
      <c r="C59" s="41">
        <v>4</v>
      </c>
      <c r="D59" s="41">
        <v>3</v>
      </c>
      <c r="E59" s="41">
        <v>2</v>
      </c>
      <c r="F59" s="41">
        <v>1</v>
      </c>
      <c r="G59" s="65" t="s">
        <v>71</v>
      </c>
      <c r="H59" s="67" t="s">
        <v>110</v>
      </c>
    </row>
    <row r="60" spans="1:10" x14ac:dyDescent="0.35">
      <c r="A60" s="45" t="s">
        <v>24</v>
      </c>
      <c r="B60" s="46">
        <v>44198</v>
      </c>
      <c r="C60" s="46">
        <v>44212</v>
      </c>
      <c r="D60" s="46">
        <v>44229</v>
      </c>
      <c r="E60" s="46">
        <v>44243</v>
      </c>
      <c r="F60" s="46">
        <v>44257</v>
      </c>
      <c r="G60" s="38">
        <v>44271</v>
      </c>
    </row>
    <row r="61" spans="1:10" x14ac:dyDescent="0.35">
      <c r="A61" s="37" t="s">
        <v>73</v>
      </c>
      <c r="B61" s="43">
        <v>10</v>
      </c>
      <c r="C61" s="43">
        <v>9</v>
      </c>
      <c r="D61" s="43">
        <v>8</v>
      </c>
      <c r="E61" s="43">
        <v>7</v>
      </c>
      <c r="F61" s="43">
        <v>6</v>
      </c>
      <c r="G61" s="44">
        <v>5</v>
      </c>
      <c r="I61" s="69"/>
      <c r="J61" s="69"/>
    </row>
    <row r="62" spans="1:10" x14ac:dyDescent="0.35">
      <c r="A62" s="58" t="s">
        <v>25</v>
      </c>
      <c r="B62" s="59">
        <v>44218</v>
      </c>
      <c r="C62" s="59">
        <v>44225</v>
      </c>
      <c r="D62" s="59">
        <v>44232</v>
      </c>
      <c r="E62" s="59">
        <v>44239</v>
      </c>
      <c r="F62" s="59">
        <v>44246</v>
      </c>
      <c r="G62" s="59">
        <v>44253</v>
      </c>
      <c r="H62" s="59">
        <v>44260</v>
      </c>
      <c r="I62" s="68">
        <v>44267</v>
      </c>
      <c r="J62" s="60">
        <v>44270</v>
      </c>
    </row>
    <row r="63" spans="1:10" x14ac:dyDescent="0.35">
      <c r="A63" s="61" t="s">
        <v>74</v>
      </c>
      <c r="B63" s="62">
        <v>17</v>
      </c>
      <c r="C63" s="62">
        <v>16</v>
      </c>
      <c r="D63" s="62">
        <v>15</v>
      </c>
      <c r="E63" s="62">
        <v>14</v>
      </c>
      <c r="F63" s="62">
        <v>13</v>
      </c>
      <c r="G63" s="62">
        <v>12</v>
      </c>
      <c r="H63" s="62">
        <v>11</v>
      </c>
      <c r="I63" s="62">
        <v>10</v>
      </c>
      <c r="J63" s="63">
        <v>9</v>
      </c>
    </row>
    <row r="66" spans="1:7" x14ac:dyDescent="0.35">
      <c r="D66" s="34">
        <v>44409</v>
      </c>
      <c r="E66" t="b">
        <f>IF($D66&gt;$B$58, TRUE, FALSE)</f>
        <v>1</v>
      </c>
      <c r="F66" t="b">
        <f>IF($D66&lt;$C$58, TRUE, FALSE)</f>
        <v>0</v>
      </c>
      <c r="G66" t="b">
        <f>IF($D66&lt;$D$58, TRUE, FALSE)</f>
        <v>0</v>
      </c>
    </row>
    <row r="67" spans="1:7" x14ac:dyDescent="0.35">
      <c r="D67" s="34">
        <v>44440</v>
      </c>
      <c r="E67" t="b">
        <f>IF($D67&gt;$B$58, TRUE, FALSE)</f>
        <v>1</v>
      </c>
      <c r="F67" t="b">
        <f>IF($D67&lt;$C$58, TRUE, FALSE)</f>
        <v>0</v>
      </c>
      <c r="G67" t="b">
        <f>IF($D67&lt;$D$58, TRUE, FALSE)</f>
        <v>0</v>
      </c>
    </row>
    <row r="68" spans="1:7" ht="15" thickBot="1" x14ac:dyDescent="0.4">
      <c r="D68" s="34">
        <v>44470</v>
      </c>
      <c r="E68" t="b">
        <f>IF($D68&gt;$B$58, TRUE, FALSE)</f>
        <v>1</v>
      </c>
      <c r="F68" t="b">
        <f>IF($D68&lt;$C$58, TRUE, FALSE)</f>
        <v>0</v>
      </c>
      <c r="G68" t="b">
        <f>IF($D68&lt;$D$58, TRUE, FALSE)</f>
        <v>0</v>
      </c>
    </row>
    <row r="69" spans="1:7" x14ac:dyDescent="0.35">
      <c r="A69" s="47" t="s">
        <v>75</v>
      </c>
      <c r="B69" s="48"/>
      <c r="D69" s="34">
        <v>44501</v>
      </c>
      <c r="E69" t="b">
        <f>IF($D69&gt;$B$58, TRUE, FALSE)</f>
        <v>1</v>
      </c>
      <c r="F69" t="b">
        <f>IF($D69&lt;$C$58, TRUE, FALSE)</f>
        <v>0</v>
      </c>
      <c r="G69" t="b">
        <f>IF($D69&lt;$D$58, TRUE, FALSE)</f>
        <v>0</v>
      </c>
    </row>
    <row r="70" spans="1:7" x14ac:dyDescent="0.35">
      <c r="A70" s="49" t="s">
        <v>76</v>
      </c>
      <c r="B70" s="50"/>
    </row>
    <row r="71" spans="1:7" x14ac:dyDescent="0.35">
      <c r="A71" s="51" t="s">
        <v>77</v>
      </c>
      <c r="B71" s="52">
        <v>135</v>
      </c>
    </row>
    <row r="72" spans="1:7" x14ac:dyDescent="0.35">
      <c r="A72" s="51" t="s">
        <v>78</v>
      </c>
      <c r="B72" s="52">
        <v>200</v>
      </c>
    </row>
    <row r="73" spans="1:7" x14ac:dyDescent="0.35">
      <c r="A73" s="51" t="s">
        <v>79</v>
      </c>
      <c r="B73" s="52">
        <v>110</v>
      </c>
    </row>
    <row r="74" spans="1:7" x14ac:dyDescent="0.35">
      <c r="A74" s="51" t="s">
        <v>80</v>
      </c>
      <c r="B74" s="52">
        <v>110</v>
      </c>
    </row>
    <row r="75" spans="1:7" x14ac:dyDescent="0.35">
      <c r="A75" s="51" t="s">
        <v>81</v>
      </c>
      <c r="B75" s="52">
        <v>50</v>
      </c>
    </row>
    <row r="76" spans="1:7" x14ac:dyDescent="0.35">
      <c r="A76" s="51" t="s">
        <v>82</v>
      </c>
      <c r="B76" s="52">
        <v>20</v>
      </c>
    </row>
    <row r="77" spans="1:7" ht="15" thickBot="1" x14ac:dyDescent="0.4">
      <c r="A77" s="53" t="s">
        <v>83</v>
      </c>
      <c r="B77" s="54">
        <v>0</v>
      </c>
    </row>
    <row r="78" spans="1:7" ht="15" thickBot="1" x14ac:dyDescent="0.4"/>
    <row r="79" spans="1:7" x14ac:dyDescent="0.35">
      <c r="A79" s="201" t="s">
        <v>94</v>
      </c>
      <c r="B79" s="202"/>
    </row>
    <row r="80" spans="1:7" x14ac:dyDescent="0.35">
      <c r="A80" s="10" t="s">
        <v>19</v>
      </c>
      <c r="B80" s="55">
        <v>140</v>
      </c>
    </row>
    <row r="81" spans="1:2" ht="15" thickBot="1" x14ac:dyDescent="0.4">
      <c r="A81" s="56" t="s">
        <v>9</v>
      </c>
      <c r="B81" s="57">
        <v>0</v>
      </c>
    </row>
  </sheetData>
  <sheetProtection algorithmName="SHA-512" hashValue="8a1dK84MNyV0JUh3jWV2c72RzQazd8ML8x3uDqZTNUJl4pZkI1NrhQkxS4+ScQI9c8Th2Abf3spIdO2jUs6hlg==" saltValue="nz/pay83fd8rAoKCwcB6cQ==" spinCount="100000" sheet="1" selectLockedCells="1" selectUnlockedCells="1"/>
  <mergeCells count="4">
    <mergeCell ref="A3:B3"/>
    <mergeCell ref="D3:F3"/>
    <mergeCell ref="A13:C13"/>
    <mergeCell ref="A79:B7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Wilkerson, Brenna</dc:creator>
  <cp:lastModifiedBy>Wilkerson, Brenna</cp:lastModifiedBy>
  <cp:lastPrinted>2021-03-10T21:46:18Z</cp:lastPrinted>
  <dcterms:created xsi:type="dcterms:W3CDTF">2019-10-03T17:28:45Z</dcterms:created>
  <dcterms:modified xsi:type="dcterms:W3CDTF">2021-03-16T14:16:11Z</dcterms:modified>
</cp:coreProperties>
</file>